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tagaya.local\files\SEA02241\令和３年度\05 指導許可\080-050大規模建築物\６３０廃棄物保管場所等及び再利用対象物保管場所の設置の手引き\R3\【令和4年4月版】手引き全体の見直し\ＨＰ掲載用計算書・算定表\住宅用\"/>
    </mc:Choice>
  </mc:AlternateContent>
  <bookViews>
    <workbookView xWindow="0" yWindow="0" windowWidth="20490" windowHeight="7530"/>
  </bookViews>
  <sheets>
    <sheet name="容器数・面積の算定表" sheetId="1" r:id="rId1"/>
  </sheets>
  <definedNames>
    <definedName name="_xlnm.Print_Area" localSheetId="0">容器数・面積の算定表!$A$1:$BC$52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 i="1" l="1"/>
  <c r="M12" i="1"/>
  <c r="M11" i="1"/>
  <c r="M10" i="1"/>
  <c r="M9" i="1"/>
  <c r="M8" i="1"/>
  <c r="BG11" i="1"/>
  <c r="AH11" i="1" s="1"/>
  <c r="BG10" i="1"/>
  <c r="AH10" i="1" s="1"/>
  <c r="BG9" i="1"/>
  <c r="AH9" i="1" s="1"/>
  <c r="BG8" i="1"/>
  <c r="AH8" i="1" s="1"/>
  <c r="BG13" i="1"/>
  <c r="AH13" i="1" s="1"/>
  <c r="BG12" i="1" l="1"/>
  <c r="AH12" i="1" s="1"/>
  <c r="AV8" i="1"/>
  <c r="AY8" i="1" s="1"/>
  <c r="AM8" i="1" l="1"/>
  <c r="AV10" i="1" l="1"/>
  <c r="AY10" i="1" s="1"/>
  <c r="AV12" i="1"/>
  <c r="AY12" i="1" s="1"/>
  <c r="AM13" i="1" l="1"/>
  <c r="AV13" i="1"/>
  <c r="AY13" i="1" s="1"/>
  <c r="AM11" i="1"/>
  <c r="AV11" i="1"/>
  <c r="AY11" i="1" s="1"/>
  <c r="AM9" i="1"/>
  <c r="AV9" i="1"/>
  <c r="AY9" i="1" s="1"/>
  <c r="AM12" i="1"/>
  <c r="AK34" i="1" s="1"/>
  <c r="BE34" i="1" s="1"/>
  <c r="AW34" i="1" s="1"/>
  <c r="AM10" i="1"/>
  <c r="AK33" i="1" l="1"/>
  <c r="AK30" i="1"/>
  <c r="BF30" i="1" s="1"/>
  <c r="AK32" i="1"/>
  <c r="BF32" i="1" s="1"/>
  <c r="AW32" i="1" s="1"/>
  <c r="AK31" i="1"/>
  <c r="BF31" i="1" s="1"/>
  <c r="BE31" i="1" s="1"/>
  <c r="AK29" i="1"/>
  <c r="BE29" i="1" s="1"/>
  <c r="AW29" i="1" s="1"/>
  <c r="BH13" i="1"/>
  <c r="BH12" i="1"/>
  <c r="BH11" i="1"/>
  <c r="BH10" i="1"/>
  <c r="BH9" i="1"/>
  <c r="BF33" i="1" l="1"/>
  <c r="AW33" i="1" s="1"/>
  <c r="K46" i="1" s="1"/>
  <c r="AW30" i="1"/>
  <c r="K45" i="1" s="1"/>
  <c r="BE30" i="1"/>
  <c r="AW31" i="1"/>
  <c r="BH8" i="1"/>
</calcChain>
</file>

<file path=xl/sharedStrings.xml><?xml version="1.0" encoding="utf-8"?>
<sst xmlns="http://schemas.openxmlformats.org/spreadsheetml/2006/main" count="268" uniqueCount="118">
  <si>
    <t>用途</t>
    <rPh sb="0" eb="2">
      <t>ヨウト</t>
    </rPh>
    <phoneticPr fontId="1"/>
  </si>
  <si>
    <t>種別</t>
    <rPh sb="0" eb="2">
      <t>シュベツ</t>
    </rPh>
    <phoneticPr fontId="1"/>
  </si>
  <si>
    <t>種別内訳量</t>
    <rPh sb="0" eb="2">
      <t>シュベツ</t>
    </rPh>
    <rPh sb="2" eb="4">
      <t>ウチワケ</t>
    </rPh>
    <rPh sb="4" eb="5">
      <t>リョウ</t>
    </rPh>
    <phoneticPr fontId="1"/>
  </si>
  <si>
    <t>【廃棄物等種別内訳量】a～f × 収集間隔 ÷ 容器重量 ＝　【Ａ】</t>
    <rPh sb="1" eb="4">
      <t>ハイキブツ</t>
    </rPh>
    <rPh sb="4" eb="5">
      <t>トウ</t>
    </rPh>
    <rPh sb="5" eb="7">
      <t>シュベツ</t>
    </rPh>
    <rPh sb="7" eb="9">
      <t>ウチワケ</t>
    </rPh>
    <rPh sb="9" eb="10">
      <t>リョウ</t>
    </rPh>
    <rPh sb="17" eb="19">
      <t>シュウシュウ</t>
    </rPh>
    <rPh sb="19" eb="21">
      <t>カンカク</t>
    </rPh>
    <rPh sb="24" eb="26">
      <t>ヨウキ</t>
    </rPh>
    <rPh sb="26" eb="28">
      <t>ジュウリョウ</t>
    </rPh>
    <phoneticPr fontId="1"/>
  </si>
  <si>
    <t>a</t>
    <phoneticPr fontId="1"/>
  </si>
  <si>
    <t>[</t>
    <phoneticPr fontId="1"/>
  </si>
  <si>
    <t>]</t>
    <phoneticPr fontId="1"/>
  </si>
  <si>
    <t>㎏</t>
    <phoneticPr fontId="1"/>
  </si>
  <si>
    <t>×</t>
    <phoneticPr fontId="1"/>
  </si>
  <si>
    <t>日</t>
    <rPh sb="0" eb="1">
      <t>ニチ</t>
    </rPh>
    <phoneticPr fontId="1"/>
  </si>
  <si>
    <t>÷</t>
    <phoneticPr fontId="1"/>
  </si>
  <si>
    <t>＝</t>
    <phoneticPr fontId="1"/>
  </si>
  <si>
    <t>①</t>
    <phoneticPr fontId="1"/>
  </si>
  <si>
    <t>最低必要個数</t>
    <rPh sb="0" eb="2">
      <t>サイテイ</t>
    </rPh>
    <rPh sb="2" eb="4">
      <t>ヒツヨウ</t>
    </rPh>
    <rPh sb="4" eb="6">
      <t>コスウ</t>
    </rPh>
    <phoneticPr fontId="1"/>
  </si>
  <si>
    <t>個</t>
    <rPh sb="0" eb="1">
      <t>コ</t>
    </rPh>
    <phoneticPr fontId="1"/>
  </si>
  <si>
    <t>必要個数</t>
    <rPh sb="0" eb="2">
      <t>ヒツヨウ</t>
    </rPh>
    <rPh sb="2" eb="4">
      <t>コスウ</t>
    </rPh>
    <phoneticPr fontId="1"/>
  </si>
  <si>
    <t>①×1.4＝</t>
    <phoneticPr fontId="1"/>
  </si>
  <si>
    <t>予備率の加算【Ｂ】</t>
    <rPh sb="0" eb="2">
      <t>ヨビ</t>
    </rPh>
    <rPh sb="2" eb="3">
      <t>リツ</t>
    </rPh>
    <rPh sb="4" eb="6">
      <t>カサン</t>
    </rPh>
    <phoneticPr fontId="1"/>
  </si>
  <si>
    <t>b</t>
    <phoneticPr fontId="1"/>
  </si>
  <si>
    <t>c</t>
    <phoneticPr fontId="1"/>
  </si>
  <si>
    <t>d</t>
    <phoneticPr fontId="1"/>
  </si>
  <si>
    <t>e</t>
    <phoneticPr fontId="1"/>
  </si>
  <si>
    <t>f</t>
    <phoneticPr fontId="1"/>
  </si>
  <si>
    <t>住宅</t>
    <rPh sb="0" eb="2">
      <t>ジュウタク</t>
    </rPh>
    <phoneticPr fontId="1"/>
  </si>
  <si>
    <t>可燃ごみ</t>
    <rPh sb="0" eb="2">
      <t>カネン</t>
    </rPh>
    <phoneticPr fontId="1"/>
  </si>
  <si>
    <t>不燃ごみ</t>
    <rPh sb="0" eb="2">
      <t>フネン</t>
    </rPh>
    <phoneticPr fontId="1"/>
  </si>
  <si>
    <t>②</t>
    <phoneticPr fontId="1"/>
  </si>
  <si>
    <t>③</t>
    <phoneticPr fontId="1"/>
  </si>
  <si>
    <t>④</t>
    <phoneticPr fontId="1"/>
  </si>
  <si>
    <t>⑤</t>
    <phoneticPr fontId="1"/>
  </si>
  <si>
    <t>⑥</t>
    <phoneticPr fontId="1"/>
  </si>
  <si>
    <t>②×1.4＝</t>
    <phoneticPr fontId="1"/>
  </si>
  <si>
    <t>③×1.4＝</t>
    <phoneticPr fontId="1"/>
  </si>
  <si>
    <t>④×1.4＝</t>
    <phoneticPr fontId="1"/>
  </si>
  <si>
    <t>⑤×1.4＝</t>
    <phoneticPr fontId="1"/>
  </si>
  <si>
    <t>⑥×1.4＝</t>
    <phoneticPr fontId="1"/>
  </si>
  <si>
    <t>古紙</t>
    <rPh sb="0" eb="2">
      <t>コシ</t>
    </rPh>
    <phoneticPr fontId="1"/>
  </si>
  <si>
    <t>ガラスびん</t>
    <phoneticPr fontId="1"/>
  </si>
  <si>
    <t>缶</t>
    <rPh sb="0" eb="1">
      <t>カン</t>
    </rPh>
    <phoneticPr fontId="1"/>
  </si>
  <si>
    <t>ペットボトル</t>
    <phoneticPr fontId="1"/>
  </si>
  <si>
    <r>
      <t xml:space="preserve">資源
</t>
    </r>
    <r>
      <rPr>
        <sz val="8"/>
        <color theme="1"/>
        <rFont val="ＭＳ 明朝"/>
        <family val="1"/>
        <charset val="128"/>
      </rPr>
      <t>再利用
対象物</t>
    </r>
    <rPh sb="0" eb="2">
      <t>シゲン</t>
    </rPh>
    <rPh sb="4" eb="7">
      <t>サイリヨウ</t>
    </rPh>
    <rPh sb="8" eb="11">
      <t>タイショウブツ</t>
    </rPh>
    <phoneticPr fontId="1"/>
  </si>
  <si>
    <t>【再利用対象物及び廃棄物の保管容器（原則）】</t>
    <rPh sb="1" eb="4">
      <t>サイリヨウ</t>
    </rPh>
    <rPh sb="4" eb="7">
      <t>タイショウブツ</t>
    </rPh>
    <rPh sb="7" eb="8">
      <t>オヨ</t>
    </rPh>
    <rPh sb="9" eb="12">
      <t>ハイキブツ</t>
    </rPh>
    <rPh sb="13" eb="15">
      <t>ホカン</t>
    </rPh>
    <rPh sb="15" eb="17">
      <t>ヨウキ</t>
    </rPh>
    <rPh sb="18" eb="20">
      <t>ゲンソク</t>
    </rPh>
    <phoneticPr fontId="1"/>
  </si>
  <si>
    <t>新聞４つ折り、高さ50㎝（＝50㍑）</t>
    <rPh sb="0" eb="2">
      <t>シンブン</t>
    </rPh>
    <rPh sb="4" eb="5">
      <t>オ</t>
    </rPh>
    <rPh sb="7" eb="8">
      <t>タカ</t>
    </rPh>
    <phoneticPr fontId="1"/>
  </si>
  <si>
    <t>50㍑＝9.5㎏</t>
    <phoneticPr fontId="1"/>
  </si>
  <si>
    <t>平積み</t>
    <rPh sb="0" eb="1">
      <t>ヒラ</t>
    </rPh>
    <rPh sb="1" eb="2">
      <t>ヅ</t>
    </rPh>
    <phoneticPr fontId="1"/>
  </si>
  <si>
    <r>
      <t xml:space="preserve">資源
</t>
    </r>
    <r>
      <rPr>
        <sz val="9"/>
        <color theme="1"/>
        <rFont val="ＭＳ 明朝"/>
        <family val="1"/>
        <charset val="128"/>
      </rPr>
      <t>再利用
対象物</t>
    </r>
    <rPh sb="0" eb="2">
      <t>シゲン</t>
    </rPh>
    <rPh sb="4" eb="7">
      <t>サイリヨウ</t>
    </rPh>
    <rPh sb="8" eb="11">
      <t>タイショウブツ</t>
    </rPh>
    <phoneticPr fontId="1"/>
  </si>
  <si>
    <t>種別</t>
    <rPh sb="0" eb="2">
      <t>シュベツ</t>
    </rPh>
    <phoneticPr fontId="1"/>
  </si>
  <si>
    <t>保管方法</t>
    <rPh sb="0" eb="2">
      <t>ホカン</t>
    </rPh>
    <rPh sb="2" eb="4">
      <t>ホウホウ</t>
    </rPh>
    <phoneticPr fontId="1"/>
  </si>
  <si>
    <t>保管容器・容量</t>
    <rPh sb="0" eb="2">
      <t>ホカン</t>
    </rPh>
    <rPh sb="2" eb="4">
      <t>ヨウキ</t>
    </rPh>
    <rPh sb="5" eb="7">
      <t>ヨウリョウ</t>
    </rPh>
    <phoneticPr fontId="1"/>
  </si>
  <si>
    <t>重量への換算</t>
    <rPh sb="0" eb="2">
      <t>ジュウリョウ</t>
    </rPh>
    <rPh sb="4" eb="6">
      <t>カンサン</t>
    </rPh>
    <phoneticPr fontId="1"/>
  </si>
  <si>
    <t>コンテナ</t>
    <phoneticPr fontId="1"/>
  </si>
  <si>
    <t>ポリ容器</t>
    <rPh sb="2" eb="4">
      <t>ヨウキ</t>
    </rPh>
    <phoneticPr fontId="1"/>
  </si>
  <si>
    <t>縦36.6㎝×横53㎝×高さ32㎝×
（＝50㍑）</t>
    <rPh sb="0" eb="1">
      <t>タテ</t>
    </rPh>
    <rPh sb="7" eb="8">
      <t>ヨコ</t>
    </rPh>
    <rPh sb="12" eb="13">
      <t>タカ</t>
    </rPh>
    <phoneticPr fontId="1"/>
  </si>
  <si>
    <r>
      <t>60リットル丸型・角型容器　</t>
    </r>
    <r>
      <rPr>
        <b/>
        <sz val="11"/>
        <color theme="1"/>
        <rFont val="ＭＳ ゴシック"/>
        <family val="3"/>
        <charset val="128"/>
      </rPr>
      <t>※</t>
    </r>
    <rPh sb="6" eb="8">
      <t>マルガタ</t>
    </rPh>
    <rPh sb="9" eb="11">
      <t>カクガタ</t>
    </rPh>
    <rPh sb="11" eb="13">
      <t>ヨウキ</t>
    </rPh>
    <phoneticPr fontId="1"/>
  </si>
  <si>
    <t>50㍑＝12.5㎏</t>
    <phoneticPr fontId="1"/>
  </si>
  <si>
    <t>50㍑＝3.0㎏</t>
    <phoneticPr fontId="1"/>
  </si>
  <si>
    <t>反転コンテナ
ボックス</t>
    <phoneticPr fontId="1"/>
  </si>
  <si>
    <t>容量を0.7㎥とする</t>
    <phoneticPr fontId="1"/>
  </si>
  <si>
    <t>反転コンテナボックス
１個あたり133㎏</t>
    <phoneticPr fontId="1"/>
  </si>
  <si>
    <t>60㍑＝2.0㎏</t>
    <phoneticPr fontId="1"/>
  </si>
  <si>
    <t>60㍑＝11.4㎏</t>
    <phoneticPr fontId="1"/>
  </si>
  <si>
    <t>60リットル丸型・角型容器　※</t>
    <rPh sb="6" eb="8">
      <t>マルガタ</t>
    </rPh>
    <rPh sb="9" eb="11">
      <t>カクガタ</t>
    </rPh>
    <rPh sb="11" eb="13">
      <t>ヨウキ</t>
    </rPh>
    <phoneticPr fontId="1"/>
  </si>
  <si>
    <t>古紙の底面積[</t>
    <rPh sb="0" eb="2">
      <t>コシ</t>
    </rPh>
    <rPh sb="3" eb="6">
      <t>テイメンセキ</t>
    </rPh>
    <phoneticPr fontId="1"/>
  </si>
  <si>
    <t>]㎡</t>
    <phoneticPr fontId="1"/>
  </si>
  <si>
    <t>必要個数[</t>
    <rPh sb="0" eb="2">
      <t>ヒツヨウ</t>
    </rPh>
    <rPh sb="2" eb="3">
      <t>コ</t>
    </rPh>
    <rPh sb="3" eb="4">
      <t>スウ</t>
    </rPh>
    <phoneticPr fontId="1"/>
  </si>
  <si>
    <t>]個</t>
    <rPh sb="1" eb="2">
      <t>コ</t>
    </rPh>
    <phoneticPr fontId="1"/>
  </si>
  <si>
    <t>㎡</t>
    <phoneticPr fontId="1"/>
  </si>
  <si>
    <t>ガラスびんコンテナ</t>
    <phoneticPr fontId="1"/>
  </si>
  <si>
    <t>容器の底面積[</t>
    <rPh sb="0" eb="2">
      <t>ヨウキ</t>
    </rPh>
    <rPh sb="3" eb="6">
      <t>テイメンセキ</t>
    </rPh>
    <phoneticPr fontId="1"/>
  </si>
  <si>
    <t>(容器数[</t>
    <rPh sb="1" eb="3">
      <t>ヨウキ</t>
    </rPh>
    <rPh sb="3" eb="4">
      <t>スウ</t>
    </rPh>
    <phoneticPr fontId="1"/>
  </si>
  <si>
    <t>段数[</t>
    <rPh sb="0" eb="2">
      <t>ダンスウ</t>
    </rPh>
    <phoneticPr fontId="1"/>
  </si>
  <si>
    <t>]段)</t>
    <rPh sb="1" eb="2">
      <t>ダン</t>
    </rPh>
    <phoneticPr fontId="1"/>
  </si>
  <si>
    <t>缶コンテナ</t>
    <rPh sb="0" eb="1">
      <t>カン</t>
    </rPh>
    <phoneticPr fontId="1"/>
  </si>
  <si>
    <r>
      <t xml:space="preserve">ポリ容器
</t>
    </r>
    <r>
      <rPr>
        <sz val="9"/>
        <color theme="1"/>
        <rFont val="ＭＳ 明朝"/>
        <family val="1"/>
        <charset val="128"/>
      </rPr>
      <t>（ペットボトル）</t>
    </r>
    <rPh sb="2" eb="4">
      <t>ヨウキ</t>
    </rPh>
    <phoneticPr fontId="1"/>
  </si>
  <si>
    <t>容器の直径又は縦[</t>
    <rPh sb="0" eb="2">
      <t>ヨウキ</t>
    </rPh>
    <rPh sb="3" eb="5">
      <t>チョッケイ</t>
    </rPh>
    <rPh sb="5" eb="6">
      <t>マタ</t>
    </rPh>
    <rPh sb="7" eb="8">
      <t>タテ</t>
    </rPh>
    <phoneticPr fontId="1"/>
  </si>
  <si>
    <t>]ｍ</t>
    <phoneticPr fontId="1"/>
  </si>
  <si>
    <t>容器の直径又は横[</t>
    <rPh sb="0" eb="2">
      <t>ヨウキ</t>
    </rPh>
    <rPh sb="3" eb="5">
      <t>チョッケイ</t>
    </rPh>
    <rPh sb="5" eb="6">
      <t>マタ</t>
    </rPh>
    <rPh sb="7" eb="8">
      <t>ヨコ</t>
    </rPh>
    <phoneticPr fontId="1"/>
  </si>
  <si>
    <r>
      <t xml:space="preserve">ポリ容器
</t>
    </r>
    <r>
      <rPr>
        <sz val="9"/>
        <color theme="1"/>
        <rFont val="ＭＳ 明朝"/>
        <family val="1"/>
        <charset val="128"/>
      </rPr>
      <t>（可燃・不燃ごみ）</t>
    </r>
    <rPh sb="2" eb="4">
      <t>ヨウキ</t>
    </rPh>
    <rPh sb="6" eb="8">
      <t>カネン</t>
    </rPh>
    <rPh sb="9" eb="11">
      <t>フネン</t>
    </rPh>
    <phoneticPr fontId="1"/>
  </si>
  <si>
    <r>
      <t xml:space="preserve">反転コンテナ
</t>
    </r>
    <r>
      <rPr>
        <sz val="9"/>
        <color theme="1"/>
        <rFont val="ＭＳ 明朝"/>
        <family val="1"/>
        <charset val="128"/>
      </rPr>
      <t>（可燃ごみ）</t>
    </r>
    <rPh sb="0" eb="2">
      <t>ハンテン</t>
    </rPh>
    <rPh sb="8" eb="10">
      <t>カネン</t>
    </rPh>
    <phoneticPr fontId="1"/>
  </si>
  <si>
    <t>反転コンテナの底面積[</t>
    <rPh sb="0" eb="2">
      <t>ハンテン</t>
    </rPh>
    <rPh sb="7" eb="10">
      <t>テイメンセキ</t>
    </rPh>
    <phoneticPr fontId="1"/>
  </si>
  <si>
    <t>保管容器</t>
    <rPh sb="0" eb="2">
      <t>ホカン</t>
    </rPh>
    <rPh sb="2" eb="4">
      <t>ヨウキ</t>
    </rPh>
    <phoneticPr fontId="1"/>
  </si>
  <si>
    <t>底面積等</t>
    <rPh sb="0" eb="3">
      <t>テイメンセキ</t>
    </rPh>
    <rPh sb="3" eb="4">
      <t>トウ</t>
    </rPh>
    <phoneticPr fontId="1"/>
  </si>
  <si>
    <t>設置条件</t>
    <rPh sb="0" eb="2">
      <t>セッチ</t>
    </rPh>
    <rPh sb="2" eb="4">
      <t>ジョウケン</t>
    </rPh>
    <phoneticPr fontId="1"/>
  </si>
  <si>
    <t>新聞４つ折り</t>
    <rPh sb="0" eb="2">
      <t>シンブン</t>
    </rPh>
    <rPh sb="4" eb="5">
      <t>オ</t>
    </rPh>
    <phoneticPr fontId="1"/>
  </si>
  <si>
    <t>0.06㎡</t>
    <phoneticPr fontId="1"/>
  </si>
  <si>
    <t>平積み、高さ50㎝</t>
    <rPh sb="0" eb="1">
      <t>ヒラ</t>
    </rPh>
    <rPh sb="1" eb="2">
      <t>ヅ</t>
    </rPh>
    <rPh sb="4" eb="5">
      <t>タカ</t>
    </rPh>
    <phoneticPr fontId="1"/>
  </si>
  <si>
    <t>ガラスびん、缶</t>
    <rPh sb="6" eb="7">
      <t>カン</t>
    </rPh>
    <phoneticPr fontId="1"/>
  </si>
  <si>
    <t>コンテナ
縦36.6㎝×横53㎝</t>
    <rPh sb="5" eb="6">
      <t>タテ</t>
    </rPh>
    <rPh sb="12" eb="13">
      <t>ヨコ</t>
    </rPh>
    <phoneticPr fontId="1"/>
  </si>
  <si>
    <t>0.2㎡</t>
    <phoneticPr fontId="1"/>
  </si>
  <si>
    <t>コンテナは４段が上限</t>
    <rPh sb="6" eb="7">
      <t>ダン</t>
    </rPh>
    <rPh sb="8" eb="10">
      <t>ジョウゲン</t>
    </rPh>
    <phoneticPr fontId="1"/>
  </si>
  <si>
    <t>ペットボトル
可燃ごみ・不燃ごみ</t>
    <rPh sb="7" eb="9">
      <t>カネン</t>
    </rPh>
    <rPh sb="12" eb="14">
      <t>フネン</t>
    </rPh>
    <phoneticPr fontId="1"/>
  </si>
  <si>
    <t>60㍑丸型ポリ容器</t>
    <rPh sb="3" eb="5">
      <t>マルガタ</t>
    </rPh>
    <rPh sb="7" eb="9">
      <t>ヨウキ</t>
    </rPh>
    <phoneticPr fontId="1"/>
  </si>
  <si>
    <r>
      <t xml:space="preserve">直径60㎝
</t>
    </r>
    <r>
      <rPr>
        <sz val="9"/>
        <color theme="1"/>
        <rFont val="ＭＳ 明朝"/>
        <family val="1"/>
        <charset val="128"/>
      </rPr>
      <t>（規格により異なる）</t>
    </r>
    <rPh sb="0" eb="2">
      <t>チョッケイ</t>
    </rPh>
    <rPh sb="7" eb="9">
      <t>キカク</t>
    </rPh>
    <rPh sb="12" eb="13">
      <t>コト</t>
    </rPh>
    <phoneticPr fontId="1"/>
  </si>
  <si>
    <t>棚は２段が上限
１段80㎝から100㎝まで</t>
    <rPh sb="0" eb="1">
      <t>タナ</t>
    </rPh>
    <rPh sb="3" eb="4">
      <t>ダン</t>
    </rPh>
    <rPh sb="5" eb="7">
      <t>ジョウゲン</t>
    </rPh>
    <rPh sb="9" eb="10">
      <t>ダン</t>
    </rPh>
    <phoneticPr fontId="1"/>
  </si>
  <si>
    <t>60㍑角型ポリ容器</t>
    <rPh sb="3" eb="5">
      <t>カクガタ</t>
    </rPh>
    <rPh sb="7" eb="9">
      <t>ヨウキ</t>
    </rPh>
    <phoneticPr fontId="1"/>
  </si>
  <si>
    <r>
      <t>0.2㎡　</t>
    </r>
    <r>
      <rPr>
        <b/>
        <sz val="11"/>
        <color theme="1"/>
        <rFont val="ＭＳ ゴシック"/>
        <family val="3"/>
        <charset val="128"/>
      </rPr>
      <t>※</t>
    </r>
    <phoneticPr fontId="1"/>
  </si>
  <si>
    <t>反転コンテナ
縦0.6ｍ×横1.37ｍ</t>
    <rPh sb="0" eb="2">
      <t>ハンテン</t>
    </rPh>
    <rPh sb="7" eb="8">
      <t>タテ</t>
    </rPh>
    <rPh sb="13" eb="14">
      <t>ヨコ</t>
    </rPh>
    <phoneticPr fontId="1"/>
  </si>
  <si>
    <t>0.83㎡</t>
    <phoneticPr fontId="1"/>
  </si>
  <si>
    <t>―</t>
    <phoneticPr fontId="1"/>
  </si>
  <si>
    <t>洗浄排水設備面積</t>
    <rPh sb="0" eb="2">
      <t>センジョウ</t>
    </rPh>
    <rPh sb="2" eb="4">
      <t>ハイスイ</t>
    </rPh>
    <rPh sb="4" eb="6">
      <t>セツビ</t>
    </rPh>
    <rPh sb="6" eb="8">
      <t>メンセキ</t>
    </rPh>
    <phoneticPr fontId="1"/>
  </si>
  <si>
    <t>⑦</t>
    <phoneticPr fontId="1"/>
  </si>
  <si>
    <r>
      <t xml:space="preserve"> ⇒</t>
    </r>
    <r>
      <rPr>
        <b/>
        <u/>
        <sz val="11"/>
        <color theme="1"/>
        <rFont val="ＭＳ 明朝"/>
        <family val="1"/>
        <charset val="128"/>
      </rPr>
      <t>１㎡以上</t>
    </r>
    <r>
      <rPr>
        <sz val="11"/>
        <color theme="1"/>
        <rFont val="ＭＳ 明朝"/>
        <family val="1"/>
        <charset val="128"/>
      </rPr>
      <t>確保してください。</t>
    </r>
    <rPh sb="4" eb="6">
      <t>イジョウ</t>
    </rPh>
    <rPh sb="6" eb="8">
      <t>カクホ</t>
    </rPh>
    <phoneticPr fontId="1"/>
  </si>
  <si>
    <t>作業上必要面積</t>
    <rPh sb="0" eb="2">
      <t>サギョウ</t>
    </rPh>
    <rPh sb="2" eb="3">
      <t>ジョウ</t>
    </rPh>
    <rPh sb="3" eb="5">
      <t>ヒツヨウ</t>
    </rPh>
    <rPh sb="5" eb="7">
      <t>メンセキ</t>
    </rPh>
    <phoneticPr fontId="1"/>
  </si>
  <si>
    <t>⑧</t>
    <phoneticPr fontId="1"/>
  </si>
  <si>
    <r>
      <t xml:space="preserve"> ⇒</t>
    </r>
    <r>
      <rPr>
        <b/>
        <u/>
        <sz val="11"/>
        <color theme="1"/>
        <rFont val="ＭＳ 明朝"/>
        <family val="1"/>
        <charset val="128"/>
      </rPr>
      <t>６㎡以上</t>
    </r>
    <r>
      <rPr>
        <sz val="11"/>
        <color theme="1"/>
        <rFont val="ＭＳ 明朝"/>
        <family val="1"/>
        <charset val="128"/>
      </rPr>
      <t>確保してください。</t>
    </r>
    <rPh sb="4" eb="6">
      <t>イジョウ</t>
    </rPh>
    <rPh sb="6" eb="8">
      <t>カクホ</t>
    </rPh>
    <phoneticPr fontId="1"/>
  </si>
  <si>
    <t>資源合計①②③④</t>
    <rPh sb="0" eb="2">
      <t>シゲン</t>
    </rPh>
    <rPh sb="2" eb="4">
      <t>ゴウケイ</t>
    </rPh>
    <phoneticPr fontId="1"/>
  </si>
  <si>
    <t>廃棄物合計⑤⑥⑦⑧</t>
    <rPh sb="0" eb="3">
      <t>ハイキブツ</t>
    </rPh>
    <rPh sb="3" eb="5">
      <t>ゴウケイ</t>
    </rPh>
    <phoneticPr fontId="1"/>
  </si>
  <si>
    <t>粗大ごみ集積所</t>
    <rPh sb="0" eb="2">
      <t>ソダイ</t>
    </rPh>
    <rPh sb="4" eb="6">
      <t>シュウセキ</t>
    </rPh>
    <rPh sb="6" eb="7">
      <t>ジョ</t>
    </rPh>
    <phoneticPr fontId="1"/>
  </si>
  <si>
    <r>
      <t xml:space="preserve"> ⇒大規模建築物（3,000㎡以上）の場合、１棟につき</t>
    </r>
    <r>
      <rPr>
        <b/>
        <u/>
        <sz val="11"/>
        <color theme="1"/>
        <rFont val="ＭＳ 明朝"/>
        <family val="1"/>
        <charset val="128"/>
      </rPr>
      <t>３㎡以上</t>
    </r>
    <r>
      <rPr>
        <sz val="11"/>
        <color theme="1"/>
        <rFont val="ＭＳ 明朝"/>
        <family val="1"/>
        <charset val="128"/>
      </rPr>
      <t>確保してください。</t>
    </r>
    <rPh sb="2" eb="5">
      <t>ダイキボ</t>
    </rPh>
    <rPh sb="5" eb="8">
      <t>ケンチクブツ</t>
    </rPh>
    <rPh sb="15" eb="17">
      <t>イジョウ</t>
    </rPh>
    <rPh sb="19" eb="21">
      <t>バアイ</t>
    </rPh>
    <rPh sb="23" eb="24">
      <t>トウ</t>
    </rPh>
    <rPh sb="29" eb="31">
      <t>イジョウ</t>
    </rPh>
    <rPh sb="31" eb="33">
      <t>カクホ</t>
    </rPh>
    <phoneticPr fontId="1"/>
  </si>
  <si>
    <t>留意点</t>
    <rPh sb="0" eb="3">
      <t>リュウイテン</t>
    </rPh>
    <phoneticPr fontId="1"/>
  </si>
  <si>
    <t>⇒</t>
    <phoneticPr fontId="1"/>
  </si>
  <si>
    <t>ディスポ―ザー等（東京都が下水道条例施行規程により設置を認めた排水処理システム）を設置する際にも、不測の事態を
考慮し、上記の算定方法により必要面積を算定してください。</t>
    <rPh sb="7" eb="8">
      <t>トウ</t>
    </rPh>
    <rPh sb="9" eb="12">
      <t>トウキョウト</t>
    </rPh>
    <rPh sb="13" eb="16">
      <t>ゲスイドウ</t>
    </rPh>
    <rPh sb="16" eb="18">
      <t>ジョウレイ</t>
    </rPh>
    <rPh sb="18" eb="20">
      <t>セコウ</t>
    </rPh>
    <rPh sb="20" eb="22">
      <t>キテイ</t>
    </rPh>
    <rPh sb="25" eb="27">
      <t>セッチ</t>
    </rPh>
    <rPh sb="28" eb="29">
      <t>ミト</t>
    </rPh>
    <rPh sb="31" eb="33">
      <t>ハイスイ</t>
    </rPh>
    <rPh sb="33" eb="35">
      <t>ショリ</t>
    </rPh>
    <rPh sb="41" eb="43">
      <t>セッチ</t>
    </rPh>
    <rPh sb="45" eb="46">
      <t>サイ</t>
    </rPh>
    <rPh sb="49" eb="51">
      <t>フソク</t>
    </rPh>
    <rPh sb="52" eb="54">
      <t>ジタイ</t>
    </rPh>
    <rPh sb="56" eb="58">
      <t>コウリョ</t>
    </rPh>
    <rPh sb="60" eb="62">
      <t>ジョウキ</t>
    </rPh>
    <rPh sb="63" eb="65">
      <t>サンテイ</t>
    </rPh>
    <rPh sb="65" eb="67">
      <t>ホウホウ</t>
    </rPh>
    <rPh sb="70" eb="72">
      <t>ヒツヨウ</t>
    </rPh>
    <rPh sb="72" eb="74">
      <t>メンセキ</t>
    </rPh>
    <rPh sb="75" eb="77">
      <t>サンテイ</t>
    </rPh>
    <phoneticPr fontId="1"/>
  </si>
  <si>
    <t>以上の方法以外による場合は、管轄の清掃事務所にお問い合わせください。</t>
    <rPh sb="0" eb="2">
      <t>イジョウ</t>
    </rPh>
    <rPh sb="3" eb="5">
      <t>ホウホウ</t>
    </rPh>
    <rPh sb="5" eb="7">
      <t>イガイ</t>
    </rPh>
    <rPh sb="10" eb="12">
      <t>バアイ</t>
    </rPh>
    <rPh sb="14" eb="16">
      <t>カンカツ</t>
    </rPh>
    <rPh sb="17" eb="19">
      <t>セイソウ</t>
    </rPh>
    <rPh sb="19" eb="21">
      <t>ジム</t>
    </rPh>
    <rPh sb="21" eb="22">
      <t>ショ</t>
    </rPh>
    <rPh sb="24" eb="25">
      <t>ト</t>
    </rPh>
    <rPh sb="26" eb="27">
      <t>ア</t>
    </rPh>
    <phoneticPr fontId="1"/>
  </si>
  <si>
    <t>■　保管に必要な面積の算定表</t>
    <rPh sb="2" eb="4">
      <t>ホカン</t>
    </rPh>
    <rPh sb="5" eb="7">
      <t>ヒツヨウ</t>
    </rPh>
    <rPh sb="8" eb="10">
      <t>メンセキ</t>
    </rPh>
    <rPh sb="11" eb="13">
      <t>サンテイ</t>
    </rPh>
    <rPh sb="13" eb="14">
      <t>ヒョウ</t>
    </rPh>
    <phoneticPr fontId="1"/>
  </si>
  <si>
    <t>廃棄物等の量</t>
    <rPh sb="0" eb="3">
      <t>ハイキブツ</t>
    </rPh>
    <rPh sb="3" eb="4">
      <t>トウ</t>
    </rPh>
    <rPh sb="5" eb="6">
      <t>リョウ</t>
    </rPh>
    <phoneticPr fontId="1"/>
  </si>
  <si>
    <t>㎏</t>
    <phoneticPr fontId="1"/>
  </si>
  <si>
    <r>
      <t>■　保管に必要な容器数の算定表　</t>
    </r>
    <r>
      <rPr>
        <b/>
        <sz val="10"/>
        <color rgb="FFFF0000"/>
        <rFont val="ＭＳ ゴシック"/>
        <family val="3"/>
        <charset val="128"/>
      </rPr>
      <t>※</t>
    </r>
    <r>
      <rPr>
        <b/>
        <u/>
        <sz val="10"/>
        <color rgb="FFFF0000"/>
        <rFont val="ＭＳ ゴシック"/>
        <family val="3"/>
        <charset val="128"/>
      </rPr>
      <t>黄色セルに数値を入力してください。それ以外は自動計算されます。</t>
    </r>
    <rPh sb="2" eb="4">
      <t>ホカン</t>
    </rPh>
    <rPh sb="5" eb="7">
      <t>ヒツヨウ</t>
    </rPh>
    <rPh sb="8" eb="10">
      <t>ヨウキ</t>
    </rPh>
    <rPh sb="10" eb="11">
      <t>スウ</t>
    </rPh>
    <rPh sb="12" eb="14">
      <t>サンテイ</t>
    </rPh>
    <rPh sb="14" eb="15">
      <t>ヒョウ</t>
    </rPh>
    <rPh sb="17" eb="19">
      <t>キイロ</t>
    </rPh>
    <rPh sb="22" eb="24">
      <t>スウチ</t>
    </rPh>
    <rPh sb="25" eb="27">
      <t>ニュウリョク</t>
    </rPh>
    <rPh sb="36" eb="38">
      <t>イガイ</t>
    </rPh>
    <rPh sb="39" eb="41">
      <t>ジドウ</t>
    </rPh>
    <rPh sb="41" eb="43">
      <t>ケイサン</t>
    </rPh>
    <phoneticPr fontId="1"/>
  </si>
  <si>
    <t>最終的な必要個数</t>
    <rPh sb="0" eb="3">
      <t>サイシュウテキ</t>
    </rPh>
    <rPh sb="4" eb="6">
      <t>ヒツヨウ</t>
    </rPh>
    <rPh sb="6" eb="8">
      <t>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</si>
</sst>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quot;㎡&quot;"/>
    <numFmt numFmtId="177" formatCode="0.0_ &quot;人&quot;"/>
    <numFmt numFmtId="178" formatCode="0.00_ &quot;㎏&quot;"/>
    <numFmt numFmtId="179" formatCode="0.0"/>
    <numFmt numFmtId="180" formatCode="0.0000_ "/>
    <numFmt numFmtId="181" formatCode="0.00_ "/>
  </numFmts>
  <fonts count="17"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b/>
      <sz val="14"/>
      <color theme="1"/>
      <name val="ＭＳ ゴシック"/>
      <family val="3"/>
      <charset val="128"/>
    </font>
    <font>
      <sz val="8"/>
      <color theme="1"/>
      <name val="ＭＳ 明朝"/>
      <family val="1"/>
      <charset val="128"/>
    </font>
    <font>
      <sz val="9"/>
      <color theme="1"/>
      <name val="ＭＳ 明朝"/>
      <family val="1"/>
      <charset val="128"/>
    </font>
    <font>
      <b/>
      <sz val="11"/>
      <color theme="1"/>
      <name val="ＭＳ ゴシック"/>
      <family val="3"/>
      <charset val="128"/>
    </font>
    <font>
      <b/>
      <sz val="16"/>
      <color theme="1"/>
      <name val="ＭＳ ゴシック"/>
      <family val="3"/>
      <charset val="128"/>
    </font>
    <font>
      <b/>
      <u/>
      <sz val="12"/>
      <color theme="1"/>
      <name val="ＭＳ ゴシック"/>
      <family val="3"/>
      <charset val="128"/>
    </font>
    <font>
      <sz val="10"/>
      <color theme="1"/>
      <name val="ＭＳ 明朝"/>
      <family val="1"/>
      <charset val="128"/>
    </font>
    <font>
      <b/>
      <u/>
      <sz val="11"/>
      <color theme="1"/>
      <name val="ＭＳ 明朝"/>
      <family val="1"/>
      <charset val="128"/>
    </font>
    <font>
      <b/>
      <sz val="10"/>
      <color rgb="FFFF0000"/>
      <name val="ＭＳ ゴシック"/>
      <family val="3"/>
      <charset val="128"/>
    </font>
    <font>
      <sz val="18"/>
      <color theme="1"/>
      <name val="ＭＳ ゴシック"/>
      <family val="3"/>
      <charset val="128"/>
    </font>
    <font>
      <sz val="36"/>
      <color theme="1"/>
      <name val="ＭＳ ゴシック"/>
      <family val="3"/>
      <charset val="128"/>
    </font>
    <font>
      <b/>
      <sz val="12"/>
      <color theme="1"/>
      <name val="ＭＳ ゴシック"/>
      <family val="3"/>
      <charset val="128"/>
    </font>
    <font>
      <b/>
      <u/>
      <sz val="10"/>
      <color rgb="FFFF0000"/>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5" tint="0.59999389629810485"/>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auto="1"/>
      </top>
      <bottom style="thick">
        <color auto="1"/>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hair">
        <color indexed="64"/>
      </bottom>
      <diagonal/>
    </border>
    <border>
      <left style="thick">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right style="thin">
        <color indexed="64"/>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top style="hair">
        <color indexed="64"/>
      </top>
      <bottom style="thin">
        <color indexed="64"/>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diagonal/>
    </border>
    <border>
      <left style="double">
        <color auto="1"/>
      </left>
      <right/>
      <top style="thin">
        <color auto="1"/>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double">
        <color auto="1"/>
      </right>
      <top style="thick">
        <color indexed="64"/>
      </top>
      <bottom style="thin">
        <color indexed="64"/>
      </bottom>
      <diagonal/>
    </border>
    <border>
      <left style="double">
        <color auto="1"/>
      </left>
      <right/>
      <top style="thick">
        <color indexed="64"/>
      </top>
      <bottom style="thin">
        <color indexed="64"/>
      </bottom>
      <diagonal/>
    </border>
    <border>
      <left/>
      <right style="thick">
        <color indexed="64"/>
      </right>
      <top style="thick">
        <color indexed="64"/>
      </top>
      <bottom style="thin">
        <color indexed="64"/>
      </bottom>
      <diagonal/>
    </border>
    <border>
      <left/>
      <right style="double">
        <color auto="1"/>
      </right>
      <top style="thin">
        <color indexed="64"/>
      </top>
      <bottom style="thick">
        <color indexed="64"/>
      </bottom>
      <diagonal/>
    </border>
    <border>
      <left style="double">
        <color auto="1"/>
      </left>
      <right/>
      <top style="thin">
        <color indexed="64"/>
      </top>
      <bottom style="thick">
        <color indexed="64"/>
      </bottom>
      <diagonal/>
    </border>
    <border>
      <left style="thick">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alignment vertical="center"/>
    </xf>
  </cellStyleXfs>
  <cellXfs count="194">
    <xf numFmtId="0" fontId="0" fillId="0" borderId="0" xfId="0">
      <alignment vertical="center"/>
    </xf>
    <xf numFmtId="0" fontId="2" fillId="0" borderId="0" xfId="0" applyFont="1">
      <alignment vertical="center"/>
    </xf>
    <xf numFmtId="176" fontId="2" fillId="0" borderId="7" xfId="0" applyNumberFormat="1" applyFont="1" applyFill="1" applyBorder="1" applyAlignment="1">
      <alignment vertical="center" shrinkToFit="1"/>
    </xf>
    <xf numFmtId="177" fontId="2" fillId="0" borderId="7" xfId="0" applyNumberFormat="1" applyFont="1" applyFill="1" applyBorder="1" applyAlignment="1">
      <alignment vertical="center" shrinkToFit="1"/>
    </xf>
    <xf numFmtId="0" fontId="2" fillId="0" borderId="7" xfId="0" applyFont="1" applyFill="1" applyBorder="1" applyAlignment="1">
      <alignment vertical="center" shrinkToFit="1"/>
    </xf>
    <xf numFmtId="178" fontId="2" fillId="0" borderId="7" xfId="0" applyNumberFormat="1" applyFont="1" applyFill="1" applyBorder="1" applyAlignment="1">
      <alignment vertical="center" shrinkToFit="1"/>
    </xf>
    <xf numFmtId="176" fontId="2" fillId="0" borderId="7" xfId="0" applyNumberFormat="1" applyFont="1" applyFill="1" applyBorder="1" applyAlignment="1">
      <alignment horizontal="right" vertical="center" shrinkToFit="1"/>
    </xf>
    <xf numFmtId="177" fontId="2" fillId="0" borderId="7" xfId="0" applyNumberFormat="1" applyFont="1" applyFill="1" applyBorder="1" applyAlignment="1">
      <alignment horizontal="right" vertical="center" shrinkToFit="1"/>
    </xf>
    <xf numFmtId="0" fontId="2" fillId="0" borderId="7" xfId="0" applyFont="1" applyFill="1" applyBorder="1" applyAlignment="1">
      <alignment horizontal="left" vertical="center" shrinkToFit="1"/>
    </xf>
    <xf numFmtId="0" fontId="3" fillId="0" borderId="0" xfId="0" applyFont="1">
      <alignment vertical="center"/>
    </xf>
    <xf numFmtId="0" fontId="7" fillId="0" borderId="0" xfId="0" applyFont="1">
      <alignment vertical="center"/>
    </xf>
    <xf numFmtId="0" fontId="3" fillId="0" borderId="7" xfId="0" applyFont="1" applyBorder="1" applyAlignment="1">
      <alignment horizontal="center" vertical="center" shrinkToFit="1"/>
    </xf>
    <xf numFmtId="0" fontId="3" fillId="0" borderId="7" xfId="0" applyFont="1" applyBorder="1" applyAlignment="1">
      <alignment vertical="center" shrinkToFit="1"/>
    </xf>
    <xf numFmtId="0" fontId="3" fillId="0" borderId="7"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center" vertical="center" wrapText="1" shrinkToFit="1"/>
    </xf>
    <xf numFmtId="0" fontId="3" fillId="0" borderId="9" xfId="0" applyFont="1" applyBorder="1" applyAlignment="1"/>
    <xf numFmtId="0" fontId="3" fillId="0" borderId="0" xfId="0" applyFont="1" applyBorder="1" applyAlignment="1"/>
    <xf numFmtId="0" fontId="2" fillId="0" borderId="0" xfId="0" applyFont="1" applyProtection="1">
      <alignment vertical="center"/>
      <protection hidden="1"/>
    </xf>
    <xf numFmtId="0" fontId="3" fillId="0" borderId="0" xfId="0" applyFont="1" applyProtection="1">
      <alignment vertical="center"/>
      <protection hidden="1"/>
    </xf>
    <xf numFmtId="0" fontId="4" fillId="3" borderId="7" xfId="0" applyFont="1" applyFill="1" applyBorder="1" applyAlignment="1" applyProtection="1">
      <alignment horizontal="center" vertical="center" shrinkToFit="1"/>
      <protection locked="0"/>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2" borderId="2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5" xfId="0" applyFont="1" applyFill="1" applyBorder="1" applyAlignment="1">
      <alignment horizontal="center" vertical="center"/>
    </xf>
    <xf numFmtId="181" fontId="4" fillId="0" borderId="46" xfId="0" applyNumberFormat="1" applyFont="1" applyBorder="1" applyAlignment="1" applyProtection="1">
      <alignment horizontal="center" vertical="center"/>
      <protection hidden="1"/>
    </xf>
    <xf numFmtId="181" fontId="4" fillId="0" borderId="7" xfId="0" applyNumberFormat="1" applyFont="1" applyBorder="1" applyAlignment="1" applyProtection="1">
      <alignment horizontal="center" vertical="center"/>
      <protection hidden="1"/>
    </xf>
    <xf numFmtId="0" fontId="3" fillId="0" borderId="7" xfId="0" applyFont="1" applyBorder="1" applyAlignment="1">
      <alignment horizontal="center" vertical="center"/>
    </xf>
    <xf numFmtId="0" fontId="3" fillId="0" borderId="24" xfId="0" applyFont="1" applyBorder="1" applyAlignment="1">
      <alignment horizontal="center" vertical="center"/>
    </xf>
    <xf numFmtId="0" fontId="3" fillId="2" borderId="2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54" xfId="0" applyFont="1" applyFill="1" applyBorder="1" applyAlignment="1">
      <alignment horizontal="center" vertical="center"/>
    </xf>
    <xf numFmtId="181" fontId="4" fillId="3" borderId="55" xfId="0" applyNumberFormat="1" applyFont="1" applyFill="1" applyBorder="1" applyAlignment="1" applyProtection="1">
      <alignment horizontal="center" vertical="center"/>
      <protection locked="0"/>
    </xf>
    <xf numFmtId="181" fontId="4" fillId="3" borderId="8" xfId="0" applyNumberFormat="1" applyFont="1" applyFill="1" applyBorder="1" applyAlignment="1" applyProtection="1">
      <alignment horizontal="center" vertical="center"/>
      <protection locked="0"/>
    </xf>
    <xf numFmtId="0" fontId="3" fillId="0" borderId="8" xfId="0" applyFont="1" applyBorder="1" applyAlignment="1">
      <alignment horizontal="center" vertical="center"/>
    </xf>
    <xf numFmtId="0" fontId="3" fillId="0" borderId="26" xfId="0" applyFont="1" applyBorder="1" applyAlignment="1">
      <alignment horizontal="center" vertical="center"/>
    </xf>
    <xf numFmtId="0" fontId="3" fillId="0" borderId="56" xfId="0" applyFont="1" applyBorder="1" applyAlignment="1">
      <alignment horizontal="left" vertical="center"/>
    </xf>
    <xf numFmtId="0" fontId="3" fillId="2" borderId="5"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47" xfId="0" applyFont="1" applyFill="1" applyBorder="1" applyAlignment="1">
      <alignment horizontal="center" vertical="center"/>
    </xf>
    <xf numFmtId="181" fontId="4" fillId="3" borderId="48" xfId="0" applyNumberFormat="1" applyFont="1" applyFill="1" applyBorder="1" applyAlignment="1" applyProtection="1">
      <alignment horizontal="center" vertical="center"/>
      <protection locked="0"/>
    </xf>
    <xf numFmtId="181" fontId="4" fillId="3" borderId="10" xfId="0" applyNumberFormat="1" applyFont="1" applyFill="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left"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181" fontId="4" fillId="0" borderId="52" xfId="0" applyNumberFormat="1" applyFont="1" applyBorder="1" applyAlignment="1" applyProtection="1">
      <alignment horizontal="center" vertical="center"/>
      <protection hidden="1"/>
    </xf>
    <xf numFmtId="181" fontId="4" fillId="0" borderId="50" xfId="0" applyNumberFormat="1" applyFont="1" applyBorder="1" applyAlignment="1" applyProtection="1">
      <alignment horizontal="center" vertical="center"/>
      <protection hidden="1"/>
    </xf>
    <xf numFmtId="0" fontId="3" fillId="0" borderId="50" xfId="0" applyFont="1" applyBorder="1" applyAlignment="1">
      <alignment horizontal="center" vertical="center"/>
    </xf>
    <xf numFmtId="0" fontId="3" fillId="0" borderId="53"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 xfId="0" applyFont="1" applyBorder="1" applyAlignment="1">
      <alignment horizontal="center" vertical="center"/>
    </xf>
    <xf numFmtId="0" fontId="3" fillId="2" borderId="4" xfId="0" applyFont="1" applyFill="1" applyBorder="1" applyAlignment="1">
      <alignment horizontal="center" vertical="center"/>
    </xf>
    <xf numFmtId="181" fontId="4" fillId="3" borderId="46" xfId="0" applyNumberFormat="1" applyFont="1" applyFill="1" applyBorder="1" applyAlignment="1" applyProtection="1">
      <alignment horizontal="center" vertical="center"/>
      <protection locked="0"/>
    </xf>
    <xf numFmtId="181" fontId="4" fillId="3" borderId="7" xfId="0" applyNumberFormat="1" applyFont="1" applyFill="1" applyBorder="1" applyAlignment="1" applyProtection="1">
      <alignment horizontal="center" vertical="center"/>
      <protection locked="0"/>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3" fillId="0" borderId="3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shrinkToFit="1"/>
    </xf>
    <xf numFmtId="0" fontId="3" fillId="0" borderId="3" xfId="0" applyFont="1" applyBorder="1" applyAlignment="1">
      <alignment horizontal="center" vertical="center" shrinkToFit="1"/>
    </xf>
    <xf numFmtId="0" fontId="3" fillId="2" borderId="1"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4" xfId="0" applyFont="1" applyBorder="1" applyAlignment="1">
      <alignment horizontal="right" vertical="center" shrinkToFit="1"/>
    </xf>
    <xf numFmtId="0" fontId="3" fillId="0" borderId="7" xfId="0" applyFont="1" applyBorder="1" applyAlignment="1">
      <alignment horizontal="right" vertical="center" shrinkToFit="1"/>
    </xf>
    <xf numFmtId="0" fontId="4" fillId="0" borderId="7" xfId="0" applyFont="1" applyBorder="1" applyAlignment="1">
      <alignment horizontal="center" vertical="center" shrinkToFit="1"/>
    </xf>
    <xf numFmtId="0" fontId="3" fillId="0" borderId="7" xfId="0" applyFont="1" applyBorder="1" applyAlignment="1">
      <alignment horizontal="left" vertical="center" shrinkToFit="1"/>
    </xf>
    <xf numFmtId="0" fontId="4" fillId="0" borderId="7" xfId="0" applyFont="1" applyFill="1" applyBorder="1" applyAlignment="1" applyProtection="1">
      <alignment horizontal="center" vertical="center" shrinkToFit="1"/>
      <protection hidden="1"/>
    </xf>
    <xf numFmtId="181" fontId="4" fillId="0" borderId="7" xfId="0" applyNumberFormat="1" applyFont="1" applyBorder="1" applyAlignment="1" applyProtection="1">
      <alignment horizontal="center" vertical="center" shrinkToFit="1"/>
      <protection hidden="1"/>
    </xf>
    <xf numFmtId="0" fontId="6" fillId="0" borderId="4" xfId="0" applyFont="1" applyBorder="1" applyAlignment="1">
      <alignment horizontal="right" vertical="center" shrinkToFit="1"/>
    </xf>
    <xf numFmtId="0" fontId="6" fillId="0" borderId="7" xfId="0" applyFont="1" applyBorder="1" applyAlignment="1">
      <alignment horizontal="right" vertical="center" shrinkToFit="1"/>
    </xf>
    <xf numFmtId="0" fontId="4" fillId="3" borderId="7" xfId="0" applyFont="1" applyFill="1" applyBorder="1" applyAlignment="1" applyProtection="1">
      <alignment horizontal="center" vertical="center" shrinkToFit="1"/>
      <protection locked="0"/>
    </xf>
    <xf numFmtId="0" fontId="6" fillId="0" borderId="7" xfId="0" applyFont="1" applyBorder="1" applyAlignment="1">
      <alignment horizontal="left" vertical="center" shrinkToFit="1"/>
    </xf>
    <xf numFmtId="0" fontId="3" fillId="2" borderId="1" xfId="0" applyFont="1" applyFill="1" applyBorder="1" applyAlignment="1">
      <alignment horizontal="center" vertical="center" shrinkToFit="1"/>
    </xf>
    <xf numFmtId="0" fontId="4" fillId="0" borderId="0" xfId="0" applyFont="1" applyAlignment="1">
      <alignment horizontal="left" vertical="center" shrinkToFit="1"/>
    </xf>
    <xf numFmtId="0" fontId="2" fillId="0" borderId="0" xfId="0" applyFont="1" applyAlignment="1">
      <alignment horizontal="left" vertical="center" shrinkToFit="1"/>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176" fontId="2" fillId="0" borderId="1" xfId="0" applyNumberFormat="1" applyFont="1" applyFill="1" applyBorder="1" applyAlignment="1">
      <alignment horizontal="center" vertical="center" shrinkToFit="1"/>
    </xf>
    <xf numFmtId="178" fontId="2" fillId="0" borderId="7" xfId="0" applyNumberFormat="1" applyFont="1" applyFill="1" applyBorder="1" applyAlignment="1">
      <alignment horizontal="center" vertical="center" shrinkToFit="1"/>
    </xf>
    <xf numFmtId="1" fontId="4" fillId="0" borderId="4" xfId="0" applyNumberFormat="1" applyFont="1" applyFill="1" applyBorder="1" applyAlignment="1" applyProtection="1">
      <alignment horizontal="center" vertical="center" shrinkToFit="1"/>
      <protection hidden="1"/>
    </xf>
    <xf numFmtId="1" fontId="4" fillId="0" borderId="7" xfId="0" applyNumberFormat="1" applyFont="1" applyFill="1" applyBorder="1" applyAlignment="1" applyProtection="1">
      <alignment horizontal="center" vertical="center" shrinkToFit="1"/>
      <protection hidden="1"/>
    </xf>
    <xf numFmtId="176" fontId="2" fillId="0" borderId="7" xfId="0" applyNumberFormat="1" applyFont="1" applyFill="1" applyBorder="1" applyAlignment="1">
      <alignment horizontal="center" vertical="center" shrinkToFit="1"/>
    </xf>
    <xf numFmtId="176" fontId="2" fillId="0" borderId="3" xfId="0" applyNumberFormat="1" applyFont="1" applyFill="1" applyBorder="1" applyAlignment="1">
      <alignment horizontal="center" vertical="center" shrinkToFit="1"/>
    </xf>
    <xf numFmtId="176" fontId="2" fillId="0" borderId="4" xfId="0" applyNumberFormat="1" applyFont="1" applyFill="1" applyBorder="1" applyAlignment="1">
      <alignment horizontal="center" vertical="center" shrinkToFit="1"/>
    </xf>
    <xf numFmtId="2" fontId="4" fillId="0" borderId="7" xfId="0" applyNumberFormat="1" applyFont="1" applyFill="1" applyBorder="1" applyAlignment="1" applyProtection="1">
      <alignment horizontal="center" vertical="center" shrinkToFit="1"/>
      <protection hidden="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5" xfId="0" applyFont="1" applyFill="1" applyBorder="1" applyAlignment="1">
      <alignment horizontal="center" vertical="center" shrinkToFit="1"/>
    </xf>
    <xf numFmtId="0" fontId="2" fillId="2" borderId="39"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177" fontId="2" fillId="0" borderId="7" xfId="0" applyNumberFormat="1" applyFont="1" applyFill="1" applyBorder="1" applyAlignment="1">
      <alignment horizontal="center" vertical="center" shrinkToFit="1"/>
    </xf>
    <xf numFmtId="0" fontId="4" fillId="0" borderId="7" xfId="0" applyFont="1" applyFill="1" applyBorder="1" applyAlignment="1">
      <alignment horizontal="center" vertical="center" shrinkToFit="1"/>
    </xf>
    <xf numFmtId="179" fontId="4" fillId="0" borderId="7" xfId="0" applyNumberFormat="1" applyFont="1" applyFill="1" applyBorder="1" applyAlignment="1" applyProtection="1">
      <alignment horizontal="center" vertical="center" shrinkToFit="1"/>
      <protection locked="0"/>
    </xf>
    <xf numFmtId="0" fontId="2" fillId="2" borderId="5"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179" fontId="4" fillId="0" borderId="7" xfId="0" applyNumberFormat="1" applyFont="1" applyFill="1" applyBorder="1" applyAlignment="1" applyProtection="1">
      <alignment horizontal="center" vertical="center" shrinkToFit="1"/>
      <protection hidden="1"/>
    </xf>
    <xf numFmtId="1" fontId="8" fillId="0" borderId="23" xfId="0" applyNumberFormat="1" applyFont="1" applyFill="1" applyBorder="1" applyAlignment="1" applyProtection="1">
      <alignment horizontal="center" vertical="center" shrinkToFit="1"/>
      <protection hidden="1"/>
    </xf>
    <xf numFmtId="1" fontId="8" fillId="0" borderId="7" xfId="0" applyNumberFormat="1" applyFont="1" applyFill="1" applyBorder="1" applyAlignment="1" applyProtection="1">
      <alignment horizontal="center" vertical="center" shrinkToFit="1"/>
      <protection hidden="1"/>
    </xf>
    <xf numFmtId="176" fontId="2" fillId="0" borderId="24" xfId="0" applyNumberFormat="1" applyFont="1" applyFill="1" applyBorder="1" applyAlignment="1">
      <alignment horizontal="center" vertical="center" shrinkToFit="1"/>
    </xf>
    <xf numFmtId="179" fontId="4" fillId="3" borderId="7" xfId="0" applyNumberFormat="1" applyFont="1" applyFill="1" applyBorder="1" applyAlignment="1" applyProtection="1">
      <alignment horizontal="center" vertical="center" shrinkToFit="1"/>
      <protection locked="0"/>
    </xf>
    <xf numFmtId="1" fontId="8" fillId="0" borderId="25" xfId="0" applyNumberFormat="1" applyFont="1" applyFill="1" applyBorder="1" applyAlignment="1" applyProtection="1">
      <alignment horizontal="center" vertical="center" shrinkToFit="1"/>
      <protection hidden="1"/>
    </xf>
    <xf numFmtId="1" fontId="8" fillId="0" borderId="8" xfId="0" applyNumberFormat="1" applyFont="1" applyFill="1" applyBorder="1" applyAlignment="1" applyProtection="1">
      <alignment horizontal="center" vertical="center" shrinkToFit="1"/>
      <protection hidden="1"/>
    </xf>
    <xf numFmtId="176" fontId="2" fillId="0" borderId="8" xfId="0" applyNumberFormat="1" applyFont="1" applyFill="1" applyBorder="1" applyAlignment="1">
      <alignment horizontal="center" vertical="center" shrinkToFit="1"/>
    </xf>
    <xf numFmtId="176" fontId="2" fillId="0" borderId="26" xfId="0" applyNumberFormat="1" applyFont="1" applyFill="1" applyBorder="1" applyAlignment="1">
      <alignment horizontal="center" vertical="center" shrinkToFit="1"/>
    </xf>
    <xf numFmtId="0" fontId="9" fillId="0" borderId="0" xfId="0" applyFont="1" applyAlignment="1">
      <alignment horizontal="right" vertical="center" shrinkToFit="1"/>
    </xf>
    <xf numFmtId="0" fontId="3" fillId="2" borderId="2" xfId="0" applyFont="1" applyFill="1" applyBorder="1" applyAlignment="1">
      <alignment horizontal="center" vertical="center"/>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176" fontId="2" fillId="0" borderId="5" xfId="0" applyNumberFormat="1" applyFont="1" applyFill="1" applyBorder="1" applyAlignment="1">
      <alignment horizontal="center" vertical="center" wrapText="1" shrinkToFit="1"/>
    </xf>
    <xf numFmtId="176" fontId="2" fillId="0" borderId="10" xfId="0" applyNumberFormat="1" applyFont="1" applyFill="1" applyBorder="1" applyAlignment="1">
      <alignment horizontal="center" vertical="center" shrinkToFit="1"/>
    </xf>
    <xf numFmtId="176" fontId="2" fillId="0" borderId="6" xfId="0" applyNumberFormat="1" applyFont="1" applyFill="1" applyBorder="1" applyAlignment="1">
      <alignment horizontal="center" vertical="center" shrinkToFit="1"/>
    </xf>
    <xf numFmtId="176" fontId="2" fillId="0" borderId="13" xfId="0" applyNumberFormat="1" applyFont="1" applyFill="1" applyBorder="1" applyAlignment="1">
      <alignment horizontal="center" vertical="center" shrinkToFit="1"/>
    </xf>
    <xf numFmtId="176" fontId="2" fillId="0" borderId="0" xfId="0" applyNumberFormat="1" applyFont="1" applyFill="1" applyBorder="1" applyAlignment="1">
      <alignment horizontal="center" vertical="center" shrinkToFit="1"/>
    </xf>
    <xf numFmtId="176" fontId="2" fillId="0" borderId="14" xfId="0" applyNumberFormat="1" applyFont="1" applyFill="1" applyBorder="1" applyAlignment="1">
      <alignment horizontal="center" vertical="center" shrinkToFit="1"/>
    </xf>
    <xf numFmtId="176" fontId="2" fillId="0" borderId="11" xfId="0" applyNumberFormat="1" applyFont="1" applyFill="1" applyBorder="1" applyAlignment="1">
      <alignment horizontal="center" vertical="center" shrinkToFit="1"/>
    </xf>
    <xf numFmtId="176" fontId="2" fillId="0" borderId="9" xfId="0" applyNumberFormat="1" applyFont="1" applyFill="1" applyBorder="1" applyAlignment="1">
      <alignment horizontal="center" vertical="center" shrinkToFit="1"/>
    </xf>
    <xf numFmtId="176" fontId="2" fillId="0" borderId="12" xfId="0" applyNumberFormat="1" applyFont="1" applyFill="1" applyBorder="1" applyAlignment="1">
      <alignment horizontal="center" vertical="center" shrinkToFit="1"/>
    </xf>
    <xf numFmtId="0" fontId="3" fillId="0" borderId="27"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5" xfId="0" applyFont="1" applyBorder="1" applyAlignment="1">
      <alignment horizontal="center" vertical="center" wrapText="1"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9" xfId="0" applyFont="1" applyBorder="1" applyAlignment="1">
      <alignment horizontal="center" vertical="center" shrinkToFit="1"/>
    </xf>
    <xf numFmtId="0" fontId="14" fillId="3" borderId="57" xfId="0" applyFont="1" applyFill="1" applyBorder="1" applyAlignment="1" applyProtection="1">
      <alignment horizontal="center" vertical="center" shrinkToFit="1"/>
      <protection locked="0"/>
    </xf>
    <xf numFmtId="0" fontId="14" fillId="3" borderId="58" xfId="0" applyFont="1" applyFill="1" applyBorder="1" applyAlignment="1" applyProtection="1">
      <alignment horizontal="center" vertical="center" shrinkToFit="1"/>
      <protection locked="0"/>
    </xf>
    <xf numFmtId="0" fontId="13" fillId="0" borderId="58" xfId="0" applyFont="1" applyBorder="1" applyAlignment="1">
      <alignment horizontal="center" shrinkToFit="1"/>
    </xf>
    <xf numFmtId="0" fontId="13" fillId="0" borderId="59" xfId="0" applyFont="1" applyBorder="1" applyAlignment="1">
      <alignment horizontal="center" shrinkToFit="1"/>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9"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1" xfId="0" applyFont="1" applyBorder="1" applyAlignment="1">
      <alignment horizontal="center" vertical="center" wrapText="1" shrinkToFit="1"/>
    </xf>
    <xf numFmtId="0" fontId="3" fillId="0" borderId="4" xfId="0" applyFont="1" applyBorder="1" applyAlignment="1">
      <alignment horizontal="center" vertical="center" shrinkToFit="1"/>
    </xf>
    <xf numFmtId="0" fontId="3" fillId="0" borderId="36" xfId="0" applyFont="1" applyBorder="1" applyAlignment="1">
      <alignment horizontal="center" vertical="center" wrapText="1"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27" xfId="0" applyFont="1" applyBorder="1" applyAlignment="1">
      <alignment horizontal="center" vertical="center" wrapText="1"/>
    </xf>
    <xf numFmtId="0" fontId="3" fillId="0" borderId="27" xfId="0" applyFont="1" applyBorder="1" applyAlignment="1">
      <alignment horizontal="center" vertical="center"/>
    </xf>
    <xf numFmtId="0" fontId="3" fillId="0" borderId="16" xfId="0" applyFont="1" applyBorder="1" applyAlignment="1">
      <alignment horizontal="center" vertical="center" wrapText="1" shrinkToFit="1"/>
    </xf>
    <xf numFmtId="0" fontId="3" fillId="0" borderId="17"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28" xfId="0" applyFont="1" applyBorder="1" applyAlignment="1">
      <alignment horizontal="center" vertical="center" shrinkToFit="1"/>
    </xf>
    <xf numFmtId="0" fontId="6" fillId="0" borderId="44" xfId="0" applyFont="1" applyBorder="1" applyAlignment="1">
      <alignment horizontal="center" vertical="center" wrapText="1" shrinkToFit="1"/>
    </xf>
    <xf numFmtId="0" fontId="6" fillId="0" borderId="17" xfId="0" applyFont="1" applyBorder="1" applyAlignment="1">
      <alignment horizontal="center" vertical="center" shrinkToFit="1"/>
    </xf>
    <xf numFmtId="0" fontId="6" fillId="0" borderId="4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180" fontId="2" fillId="4" borderId="0" xfId="0" applyNumberFormat="1" applyFont="1" applyFill="1" applyProtection="1">
      <alignment vertical="center"/>
      <protection hidden="1"/>
    </xf>
    <xf numFmtId="0" fontId="2" fillId="4" borderId="0" xfId="0" applyFont="1" applyFill="1" applyProtection="1">
      <alignment vertical="center"/>
      <protection hidden="1"/>
    </xf>
    <xf numFmtId="181" fontId="2" fillId="4" borderId="0" xfId="0" applyNumberFormat="1" applyFont="1" applyFill="1" applyProtection="1">
      <alignment vertical="center"/>
      <protection hidden="1"/>
    </xf>
    <xf numFmtId="181" fontId="2" fillId="0" borderId="0" xfId="0" applyNumberFormat="1" applyFont="1" applyFill="1" applyProtection="1">
      <alignment vertical="center"/>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0</xdr:colOff>
      <xdr:row>1</xdr:row>
      <xdr:rowOff>47624</xdr:rowOff>
    </xdr:from>
    <xdr:to>
      <xdr:col>27</xdr:col>
      <xdr:colOff>66675</xdr:colOff>
      <xdr:row>3</xdr:row>
      <xdr:rowOff>419101</xdr:rowOff>
    </xdr:to>
    <xdr:sp macro="" textlink="">
      <xdr:nvSpPr>
        <xdr:cNvPr id="4" name="角丸四角形吹き出し 3"/>
        <xdr:cNvSpPr/>
      </xdr:nvSpPr>
      <xdr:spPr>
        <a:xfrm>
          <a:off x="2571750" y="400049"/>
          <a:ext cx="2124075" cy="647702"/>
        </a:xfrm>
        <a:prstGeom prst="wedgeRoundRectCallout">
          <a:avLst>
            <a:gd name="adj1" fmla="val -1102"/>
            <a:gd name="adj2" fmla="val 62137"/>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36000" bIns="36000" rtlCol="0" anchor="t"/>
        <a:lstStyle/>
        <a:p>
          <a:pPr algn="l"/>
          <a:r>
            <a:rPr kumimoji="1" lang="ja-JP" altLang="en-US" sz="1000">
              <a:solidFill>
                <a:schemeClr val="tx1"/>
              </a:solidFill>
              <a:latin typeface="ＭＳ 明朝" panose="02020609040205080304" pitchFamily="17" charset="-128"/>
              <a:ea typeface="ＭＳ 明朝" panose="02020609040205080304" pitchFamily="17" charset="-128"/>
            </a:rPr>
            <a:t>集合住宅から出る家庭廃棄物は区が収集するため、収集間隔が種別により決まっています。</a:t>
          </a:r>
        </a:p>
      </xdr:txBody>
    </xdr:sp>
    <xdr:clientData/>
  </xdr:twoCellAnchor>
  <xdr:twoCellAnchor>
    <xdr:from>
      <xdr:col>27</xdr:col>
      <xdr:colOff>114301</xdr:colOff>
      <xdr:row>1</xdr:row>
      <xdr:rowOff>47623</xdr:rowOff>
    </xdr:from>
    <xdr:to>
      <xdr:col>35</xdr:col>
      <xdr:colOff>66675</xdr:colOff>
      <xdr:row>3</xdr:row>
      <xdr:rowOff>419099</xdr:rowOff>
    </xdr:to>
    <xdr:sp macro="" textlink="">
      <xdr:nvSpPr>
        <xdr:cNvPr id="8" name="角丸四角形吹き出し 7"/>
        <xdr:cNvSpPr/>
      </xdr:nvSpPr>
      <xdr:spPr>
        <a:xfrm>
          <a:off x="4743451" y="400048"/>
          <a:ext cx="1323974" cy="647701"/>
        </a:xfrm>
        <a:prstGeom prst="wedgeRoundRectCallout">
          <a:avLst>
            <a:gd name="adj1" fmla="val 33478"/>
            <a:gd name="adj2" fmla="val 61299"/>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36000" bIns="36000" rtlCol="0" anchor="ctr"/>
        <a:lstStyle/>
        <a:p>
          <a:pPr algn="l"/>
          <a:r>
            <a:rPr kumimoji="1" lang="en-US" altLang="ja-JP" sz="1000">
              <a:solidFill>
                <a:schemeClr val="tx1"/>
              </a:solidFill>
              <a:latin typeface="ＭＳ 明朝" panose="02020609040205080304" pitchFamily="17" charset="-128"/>
              <a:ea typeface="ＭＳ 明朝" panose="02020609040205080304" pitchFamily="17" charset="-128"/>
            </a:rPr>
            <a:t>【</a:t>
          </a:r>
          <a:r>
            <a:rPr kumimoji="1" lang="ja-JP" altLang="en-US" sz="1000">
              <a:solidFill>
                <a:schemeClr val="tx1"/>
              </a:solidFill>
              <a:latin typeface="ＭＳ 明朝" panose="02020609040205080304" pitchFamily="17" charset="-128"/>
              <a:ea typeface="ＭＳ 明朝" panose="02020609040205080304" pitchFamily="17" charset="-128"/>
            </a:rPr>
            <a:t>Ａ</a:t>
          </a:r>
          <a:r>
            <a:rPr kumimoji="1" lang="en-US" altLang="ja-JP" sz="1000">
              <a:solidFill>
                <a:schemeClr val="tx1"/>
              </a:solidFill>
              <a:latin typeface="ＭＳ 明朝" panose="02020609040205080304" pitchFamily="17" charset="-128"/>
              <a:ea typeface="ＭＳ 明朝" panose="02020609040205080304" pitchFamily="17" charset="-128"/>
            </a:rPr>
            <a:t>】</a:t>
          </a:r>
          <a:r>
            <a:rPr kumimoji="1" lang="ja-JP" altLang="en-US" sz="1000">
              <a:solidFill>
                <a:schemeClr val="tx1"/>
              </a:solidFill>
              <a:latin typeface="ＭＳ 明朝" panose="02020609040205080304" pitchFamily="17" charset="-128"/>
              <a:ea typeface="ＭＳ 明朝" panose="02020609040205080304" pitchFamily="17" charset="-128"/>
            </a:rPr>
            <a:t>は小数点第２位を四捨五入。</a:t>
          </a:r>
        </a:p>
      </xdr:txBody>
    </xdr:sp>
    <xdr:clientData/>
  </xdr:twoCellAnchor>
  <xdr:twoCellAnchor>
    <xdr:from>
      <xdr:col>35</xdr:col>
      <xdr:colOff>142876</xdr:colOff>
      <xdr:row>1</xdr:row>
      <xdr:rowOff>38099</xdr:rowOff>
    </xdr:from>
    <xdr:to>
      <xdr:col>42</xdr:col>
      <xdr:colOff>104776</xdr:colOff>
      <xdr:row>3</xdr:row>
      <xdr:rowOff>419099</xdr:rowOff>
    </xdr:to>
    <xdr:sp macro="" textlink="">
      <xdr:nvSpPr>
        <xdr:cNvPr id="10" name="角丸四角形吹き出し 9"/>
        <xdr:cNvSpPr/>
      </xdr:nvSpPr>
      <xdr:spPr>
        <a:xfrm>
          <a:off x="6143626" y="390524"/>
          <a:ext cx="1162050" cy="657225"/>
        </a:xfrm>
        <a:prstGeom prst="wedgeRoundRectCallout">
          <a:avLst>
            <a:gd name="adj1" fmla="val 7477"/>
            <a:gd name="adj2" fmla="val 59989"/>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36000" bIns="36000" rtlCol="0" anchor="t"/>
        <a:lstStyle/>
        <a:p>
          <a:pPr algn="l"/>
          <a:r>
            <a:rPr kumimoji="1" lang="ja-JP" altLang="en-US" sz="1000">
              <a:solidFill>
                <a:schemeClr val="tx1"/>
              </a:solidFill>
              <a:latin typeface="ＭＳ 明朝" panose="02020609040205080304" pitchFamily="17" charset="-128"/>
              <a:ea typeface="ＭＳ 明朝" panose="02020609040205080304" pitchFamily="17" charset="-128"/>
            </a:rPr>
            <a:t>最低必要個数は</a:t>
          </a:r>
          <a:r>
            <a:rPr kumimoji="1" lang="en-US" altLang="ja-JP" sz="1000">
              <a:solidFill>
                <a:schemeClr val="tx1"/>
              </a:solidFill>
              <a:latin typeface="ＭＳ 明朝" panose="02020609040205080304" pitchFamily="17" charset="-128"/>
              <a:ea typeface="ＭＳ 明朝" panose="02020609040205080304" pitchFamily="17" charset="-128"/>
            </a:rPr>
            <a:t>【</a:t>
          </a:r>
          <a:r>
            <a:rPr kumimoji="1" lang="ja-JP" altLang="en-US" sz="1000">
              <a:solidFill>
                <a:schemeClr val="tx1"/>
              </a:solidFill>
              <a:latin typeface="ＭＳ 明朝" panose="02020609040205080304" pitchFamily="17" charset="-128"/>
              <a:ea typeface="ＭＳ 明朝" panose="02020609040205080304" pitchFamily="17" charset="-128"/>
            </a:rPr>
            <a:t>Ａ</a:t>
          </a:r>
          <a:r>
            <a:rPr kumimoji="1" lang="en-US" altLang="ja-JP" sz="1000">
              <a:solidFill>
                <a:schemeClr val="tx1"/>
              </a:solidFill>
              <a:latin typeface="ＭＳ 明朝" panose="02020609040205080304" pitchFamily="17" charset="-128"/>
              <a:ea typeface="ＭＳ 明朝" panose="02020609040205080304" pitchFamily="17" charset="-128"/>
            </a:rPr>
            <a:t>】</a:t>
          </a:r>
          <a:r>
            <a:rPr kumimoji="1" lang="ja-JP" altLang="en-US" sz="1000">
              <a:solidFill>
                <a:schemeClr val="tx1"/>
              </a:solidFill>
              <a:latin typeface="ＭＳ 明朝" panose="02020609040205080304" pitchFamily="17" charset="-128"/>
              <a:ea typeface="ＭＳ 明朝" panose="02020609040205080304" pitchFamily="17" charset="-128"/>
            </a:rPr>
            <a:t>の小数点以下を切り上げ。</a:t>
          </a:r>
        </a:p>
      </xdr:txBody>
    </xdr:sp>
    <xdr:clientData/>
  </xdr:twoCellAnchor>
  <xdr:twoCellAnchor>
    <xdr:from>
      <xdr:col>43</xdr:col>
      <xdr:colOff>19050</xdr:colOff>
      <xdr:row>1</xdr:row>
      <xdr:rowOff>38099</xdr:rowOff>
    </xdr:from>
    <xdr:to>
      <xdr:col>47</xdr:col>
      <xdr:colOff>19049</xdr:colOff>
      <xdr:row>3</xdr:row>
      <xdr:rowOff>419100</xdr:rowOff>
    </xdr:to>
    <xdr:sp macro="" textlink="">
      <xdr:nvSpPr>
        <xdr:cNvPr id="11" name="角丸四角形吹き出し 10"/>
        <xdr:cNvSpPr/>
      </xdr:nvSpPr>
      <xdr:spPr>
        <a:xfrm>
          <a:off x="7391400" y="390524"/>
          <a:ext cx="685799" cy="657226"/>
        </a:xfrm>
        <a:prstGeom prst="wedgeRoundRectCallout">
          <a:avLst>
            <a:gd name="adj1" fmla="val 4259"/>
            <a:gd name="adj2" fmla="val 64197"/>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36000" bIns="36000" rtlCol="0" anchor="ctr"/>
        <a:lstStyle/>
        <a:p>
          <a:pPr algn="l"/>
          <a:r>
            <a:rPr kumimoji="1" lang="ja-JP" altLang="en-US" sz="1000">
              <a:solidFill>
                <a:schemeClr val="tx1"/>
              </a:solidFill>
              <a:latin typeface="ＭＳ 明朝" panose="02020609040205080304" pitchFamily="17" charset="-128"/>
              <a:ea typeface="ＭＳ 明朝" panose="02020609040205080304" pitchFamily="17" charset="-128"/>
            </a:rPr>
            <a:t>予備率は４０％。</a:t>
          </a:r>
        </a:p>
      </xdr:txBody>
    </xdr:sp>
    <xdr:clientData/>
  </xdr:twoCellAnchor>
  <xdr:twoCellAnchor>
    <xdr:from>
      <xdr:col>47</xdr:col>
      <xdr:colOff>104775</xdr:colOff>
      <xdr:row>1</xdr:row>
      <xdr:rowOff>47624</xdr:rowOff>
    </xdr:from>
    <xdr:to>
      <xdr:col>54</xdr:col>
      <xdr:colOff>95251</xdr:colOff>
      <xdr:row>3</xdr:row>
      <xdr:rowOff>419100</xdr:rowOff>
    </xdr:to>
    <xdr:sp macro="" textlink="">
      <xdr:nvSpPr>
        <xdr:cNvPr id="12" name="角丸四角形吹き出し 11"/>
        <xdr:cNvSpPr/>
      </xdr:nvSpPr>
      <xdr:spPr>
        <a:xfrm>
          <a:off x="8162925" y="400049"/>
          <a:ext cx="1190626" cy="647701"/>
        </a:xfrm>
        <a:prstGeom prst="wedgeRoundRectCallout">
          <a:avLst>
            <a:gd name="adj1" fmla="val 9142"/>
            <a:gd name="adj2" fmla="val 6410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36000" bIns="36000" rtlCol="0" anchor="t"/>
        <a:lstStyle/>
        <a:p>
          <a:pPr algn="l"/>
          <a:r>
            <a:rPr kumimoji="1" lang="ja-JP" altLang="en-US" sz="1000">
              <a:solidFill>
                <a:schemeClr val="tx1"/>
              </a:solidFill>
              <a:latin typeface="ＭＳ 明朝" panose="02020609040205080304" pitchFamily="17" charset="-128"/>
              <a:ea typeface="ＭＳ 明朝" panose="02020609040205080304" pitchFamily="17" charset="-128"/>
            </a:rPr>
            <a:t>必要個数は</a:t>
          </a:r>
          <a:r>
            <a:rPr kumimoji="1" lang="en-US" altLang="ja-JP" sz="1000">
              <a:solidFill>
                <a:schemeClr val="tx1"/>
              </a:solidFill>
              <a:latin typeface="ＭＳ 明朝" panose="02020609040205080304" pitchFamily="17" charset="-128"/>
              <a:ea typeface="ＭＳ 明朝" panose="02020609040205080304" pitchFamily="17" charset="-128"/>
            </a:rPr>
            <a:t>【</a:t>
          </a:r>
          <a:r>
            <a:rPr kumimoji="1" lang="ja-JP" altLang="en-US" sz="1000">
              <a:solidFill>
                <a:schemeClr val="tx1"/>
              </a:solidFill>
              <a:latin typeface="ＭＳ 明朝" panose="02020609040205080304" pitchFamily="17" charset="-128"/>
              <a:ea typeface="ＭＳ 明朝" panose="02020609040205080304" pitchFamily="17" charset="-128"/>
            </a:rPr>
            <a:t>Ｂ</a:t>
          </a:r>
          <a:r>
            <a:rPr kumimoji="1" lang="en-US" altLang="ja-JP" sz="1000">
              <a:solidFill>
                <a:schemeClr val="tx1"/>
              </a:solidFill>
              <a:latin typeface="ＭＳ 明朝" panose="02020609040205080304" pitchFamily="17" charset="-128"/>
              <a:ea typeface="ＭＳ 明朝" panose="02020609040205080304" pitchFamily="17" charset="-128"/>
            </a:rPr>
            <a:t>】</a:t>
          </a:r>
          <a:r>
            <a:rPr kumimoji="1" lang="ja-JP" altLang="en-US" sz="1000">
              <a:solidFill>
                <a:schemeClr val="tx1"/>
              </a:solidFill>
              <a:latin typeface="ＭＳ 明朝" panose="02020609040205080304" pitchFamily="17" charset="-128"/>
              <a:ea typeface="ＭＳ 明朝" panose="02020609040205080304" pitchFamily="17" charset="-128"/>
            </a:rPr>
            <a:t>の小数点以下を切り上げ。</a:t>
          </a:r>
        </a:p>
      </xdr:txBody>
    </xdr:sp>
    <xdr:clientData/>
  </xdr:twoCellAnchor>
  <xdr:twoCellAnchor>
    <xdr:from>
      <xdr:col>2</xdr:col>
      <xdr:colOff>28575</xdr:colOff>
      <xdr:row>8</xdr:row>
      <xdr:rowOff>314325</xdr:rowOff>
    </xdr:from>
    <xdr:to>
      <xdr:col>4</xdr:col>
      <xdr:colOff>123825</xdr:colOff>
      <xdr:row>10</xdr:row>
      <xdr:rowOff>47625</xdr:rowOff>
    </xdr:to>
    <xdr:sp macro="" textlink="">
      <xdr:nvSpPr>
        <xdr:cNvPr id="5" name="大かっこ 4"/>
        <xdr:cNvSpPr/>
      </xdr:nvSpPr>
      <xdr:spPr>
        <a:xfrm>
          <a:off x="371475" y="2343150"/>
          <a:ext cx="438150" cy="381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51</xdr:col>
      <xdr:colOff>133350</xdr:colOff>
      <xdr:row>13</xdr:row>
      <xdr:rowOff>47625</xdr:rowOff>
    </xdr:from>
    <xdr:to>
      <xdr:col>53</xdr:col>
      <xdr:colOff>28575</xdr:colOff>
      <xdr:row>14</xdr:row>
      <xdr:rowOff>76200</xdr:rowOff>
    </xdr:to>
    <xdr:sp macro="" textlink="">
      <xdr:nvSpPr>
        <xdr:cNvPr id="13" name="下矢印 12"/>
        <xdr:cNvSpPr/>
      </xdr:nvSpPr>
      <xdr:spPr>
        <a:xfrm>
          <a:off x="8877300" y="3705225"/>
          <a:ext cx="238125" cy="200025"/>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20</xdr:row>
      <xdr:rowOff>276225</xdr:rowOff>
    </xdr:from>
    <xdr:to>
      <xdr:col>2</xdr:col>
      <xdr:colOff>123825</xdr:colOff>
      <xdr:row>22</xdr:row>
      <xdr:rowOff>85725</xdr:rowOff>
    </xdr:to>
    <xdr:sp macro="" textlink="">
      <xdr:nvSpPr>
        <xdr:cNvPr id="14" name="大かっこ 13"/>
        <xdr:cNvSpPr/>
      </xdr:nvSpPr>
      <xdr:spPr>
        <a:xfrm>
          <a:off x="28575" y="5495925"/>
          <a:ext cx="438150" cy="4381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85725</xdr:colOff>
      <xdr:row>13</xdr:row>
      <xdr:rowOff>38100</xdr:rowOff>
    </xdr:from>
    <xdr:to>
      <xdr:col>31</xdr:col>
      <xdr:colOff>0</xdr:colOff>
      <xdr:row>17</xdr:row>
      <xdr:rowOff>228600</xdr:rowOff>
    </xdr:to>
    <xdr:cxnSp macro="">
      <xdr:nvCxnSpPr>
        <xdr:cNvPr id="16" name="カギ線コネクタ 15"/>
        <xdr:cNvCxnSpPr/>
      </xdr:nvCxnSpPr>
      <xdr:spPr>
        <a:xfrm rot="16200000" flipV="1">
          <a:off x="4624388" y="3948112"/>
          <a:ext cx="952500" cy="428625"/>
        </a:xfrm>
        <a:prstGeom prst="bentConnector3">
          <a:avLst/>
        </a:prstGeom>
        <a:ln w="34925">
          <a:headEnd type="none"/>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76200</xdr:colOff>
      <xdr:row>16</xdr:row>
      <xdr:rowOff>38101</xdr:rowOff>
    </xdr:from>
    <xdr:to>
      <xdr:col>54</xdr:col>
      <xdr:colOff>114299</xdr:colOff>
      <xdr:row>26</xdr:row>
      <xdr:rowOff>66675</xdr:rowOff>
    </xdr:to>
    <xdr:sp macro="" textlink="">
      <xdr:nvSpPr>
        <xdr:cNvPr id="19" name="テキスト ボックス 18"/>
        <xdr:cNvSpPr txBox="1"/>
      </xdr:nvSpPr>
      <xdr:spPr>
        <a:xfrm>
          <a:off x="6248400" y="4191001"/>
          <a:ext cx="3124199" cy="2762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en-US" sz="1000" baseline="0">
              <a:solidFill>
                <a:schemeClr val="tx1"/>
              </a:solidFill>
              <a:effectLst/>
              <a:latin typeface="ＭＳ 明朝" panose="02020609040205080304" pitchFamily="17" charset="-128"/>
              <a:ea typeface="ＭＳ 明朝" panose="02020609040205080304" pitchFamily="17" charset="-128"/>
              <a:cs typeface="+mn-cs"/>
            </a:rPr>
            <a:t> </a:t>
          </a:r>
          <a:r>
            <a:rPr lang="en-US" altLang="ja-JP" sz="1000">
              <a:solidFill>
                <a:schemeClr val="tx1"/>
              </a:solidFill>
              <a:effectLst/>
              <a:latin typeface="ＭＳ 明朝" panose="02020609040205080304" pitchFamily="17" charset="-128"/>
              <a:ea typeface="ＭＳ 明朝" panose="02020609040205080304" pitchFamily="17" charset="-128"/>
              <a:cs typeface="+mn-cs"/>
            </a:rPr>
            <a:t>100</a:t>
          </a:r>
          <a:r>
            <a:rPr lang="ja-JP" altLang="en-US" sz="1000">
              <a:solidFill>
                <a:schemeClr val="tx1"/>
              </a:solidFill>
              <a:effectLst/>
              <a:latin typeface="ＭＳ 明朝" panose="02020609040205080304" pitchFamily="17" charset="-128"/>
              <a:ea typeface="ＭＳ 明朝" panose="02020609040205080304" pitchFamily="17" charset="-128"/>
              <a:cs typeface="+mn-cs"/>
            </a:rPr>
            <a:t>戸以上の集合住宅を建築する際、可燃ごみ</a:t>
          </a:r>
        </a:p>
        <a:p>
          <a:pPr>
            <a:lnSpc>
              <a:spcPts val="1200"/>
            </a:lnSpc>
          </a:pPr>
          <a:r>
            <a:rPr lang="ja-JP" altLang="en-US" sz="1000">
              <a:solidFill>
                <a:schemeClr val="tx1"/>
              </a:solidFill>
              <a:effectLst/>
              <a:latin typeface="ＭＳ 明朝" panose="02020609040205080304" pitchFamily="17" charset="-128"/>
              <a:ea typeface="ＭＳ 明朝" panose="02020609040205080304" pitchFamily="17" charset="-128"/>
              <a:cs typeface="+mn-cs"/>
            </a:rPr>
            <a:t>　　の保管は反転コンテナ（又は自動貯留排出機）</a:t>
          </a:r>
        </a:p>
        <a:p>
          <a:pPr>
            <a:lnSpc>
              <a:spcPts val="1200"/>
            </a:lnSpc>
          </a:pPr>
          <a:r>
            <a:rPr lang="ja-JP" altLang="en-US" sz="1000">
              <a:solidFill>
                <a:schemeClr val="tx1"/>
              </a:solidFill>
              <a:effectLst/>
              <a:latin typeface="ＭＳ 明朝" panose="02020609040205080304" pitchFamily="17" charset="-128"/>
              <a:ea typeface="ＭＳ 明朝" panose="02020609040205080304" pitchFamily="17" charset="-128"/>
              <a:cs typeface="+mn-cs"/>
            </a:rPr>
            <a:t>　　を利用してください。不燃ごみの保管はポリ容</a:t>
          </a:r>
        </a:p>
        <a:p>
          <a:pPr>
            <a:lnSpc>
              <a:spcPts val="1200"/>
            </a:lnSpc>
          </a:pPr>
          <a:r>
            <a:rPr lang="ja-JP" altLang="en-US" sz="1000">
              <a:solidFill>
                <a:schemeClr val="tx1"/>
              </a:solidFill>
              <a:effectLst/>
              <a:latin typeface="ＭＳ 明朝" panose="02020609040205080304" pitchFamily="17" charset="-128"/>
              <a:ea typeface="ＭＳ 明朝" panose="02020609040205080304" pitchFamily="17" charset="-128"/>
              <a:cs typeface="+mn-cs"/>
            </a:rPr>
            <a:t>　　器を利用してください。</a:t>
          </a:r>
        </a:p>
        <a:p>
          <a:pPr>
            <a:lnSpc>
              <a:spcPts val="1200"/>
            </a:lnSpc>
          </a:pPr>
          <a:r>
            <a:rPr lang="ja-JP" altLang="en-US" sz="1000">
              <a:solidFill>
                <a:schemeClr val="tx1"/>
              </a:solidFill>
              <a:effectLst/>
              <a:latin typeface="ＭＳ 明朝" panose="02020609040205080304" pitchFamily="17" charset="-128"/>
              <a:ea typeface="ＭＳ 明朝" panose="02020609040205080304" pitchFamily="17" charset="-128"/>
              <a:cs typeface="+mn-cs"/>
            </a:rPr>
            <a:t>＞　反転コンテナ（又は自動貯留排出機）は、必ず</a:t>
          </a:r>
        </a:p>
        <a:p>
          <a:pPr>
            <a:lnSpc>
              <a:spcPts val="1200"/>
            </a:lnSpc>
          </a:pPr>
          <a:r>
            <a:rPr lang="ja-JP" altLang="en-US" sz="1000">
              <a:solidFill>
                <a:schemeClr val="tx1"/>
              </a:solidFill>
              <a:effectLst/>
              <a:latin typeface="ＭＳ 明朝" panose="02020609040205080304" pitchFamily="17" charset="-128"/>
              <a:ea typeface="ＭＳ 明朝" panose="02020609040205080304" pitchFamily="17" charset="-128"/>
              <a:cs typeface="+mn-cs"/>
            </a:rPr>
            <a:t>　　検討段階で、清掃事務所と事前協議をしてくだ</a:t>
          </a:r>
        </a:p>
        <a:p>
          <a:pPr>
            <a:lnSpc>
              <a:spcPts val="1200"/>
            </a:lnSpc>
          </a:pPr>
          <a:r>
            <a:rPr lang="ja-JP" altLang="en-US" sz="1000">
              <a:solidFill>
                <a:schemeClr val="tx1"/>
              </a:solidFill>
              <a:effectLst/>
              <a:latin typeface="ＭＳ 明朝" panose="02020609040205080304" pitchFamily="17" charset="-128"/>
              <a:ea typeface="ＭＳ 明朝" panose="02020609040205080304" pitchFamily="17" charset="-128"/>
              <a:cs typeface="+mn-cs"/>
            </a:rPr>
            <a:t>　　さい。排出ごみ量や建物周辺の道路事情で利用</a:t>
          </a:r>
        </a:p>
        <a:p>
          <a:pPr>
            <a:lnSpc>
              <a:spcPts val="1200"/>
            </a:lnSpc>
          </a:pPr>
          <a:r>
            <a:rPr lang="ja-JP" altLang="en-US" sz="1000">
              <a:solidFill>
                <a:schemeClr val="tx1"/>
              </a:solidFill>
              <a:effectLst/>
              <a:latin typeface="ＭＳ 明朝" panose="02020609040205080304" pitchFamily="17" charset="-128"/>
              <a:ea typeface="ＭＳ 明朝" panose="02020609040205080304" pitchFamily="17" charset="-128"/>
              <a:cs typeface="+mn-cs"/>
            </a:rPr>
            <a:t>　　不可となる場合があります。</a:t>
          </a:r>
          <a:r>
            <a:rPr lang="ja-JP" altLang="en-US" sz="1000">
              <a:solidFill>
                <a:srgbClr val="0070C0"/>
              </a:solidFill>
              <a:effectLst/>
              <a:latin typeface="ＭＳ 明朝" panose="02020609040205080304" pitchFamily="17" charset="-128"/>
              <a:ea typeface="ＭＳ 明朝" panose="02020609040205080304" pitchFamily="17" charset="-128"/>
              <a:cs typeface="+mn-cs"/>
            </a:rPr>
            <a:t>　</a:t>
          </a:r>
        </a:p>
        <a:p>
          <a:pPr>
            <a:lnSpc>
              <a:spcPts val="1200"/>
            </a:lnSpc>
          </a:pPr>
          <a:r>
            <a:rPr lang="ja-JP" altLang="en-US" sz="1000">
              <a:solidFill>
                <a:schemeClr val="tx1"/>
              </a:solidFill>
              <a:effectLst/>
              <a:latin typeface="ＭＳ 明朝" panose="02020609040205080304" pitchFamily="17" charset="-128"/>
              <a:ea typeface="ＭＳ 明朝" panose="02020609040205080304" pitchFamily="17" charset="-128"/>
              <a:cs typeface="+mn-cs"/>
            </a:rPr>
            <a:t>＞　保管容器・容量は、排出量及び保管日数等（年</a:t>
          </a:r>
        </a:p>
        <a:p>
          <a:pPr>
            <a:lnSpc>
              <a:spcPts val="1200"/>
            </a:lnSpc>
          </a:pPr>
          <a:r>
            <a:rPr lang="ja-JP" altLang="en-US" sz="1000">
              <a:solidFill>
                <a:schemeClr val="tx1"/>
              </a:solidFill>
              <a:effectLst/>
              <a:latin typeface="ＭＳ 明朝" panose="02020609040205080304" pitchFamily="17" charset="-128"/>
              <a:ea typeface="ＭＳ 明朝" panose="02020609040205080304" pitchFamily="17" charset="-128"/>
              <a:cs typeface="+mn-cs"/>
            </a:rPr>
            <a:t>　　末年始など特別な期間も含む）に応じて、再利</a:t>
          </a:r>
        </a:p>
        <a:p>
          <a:pPr>
            <a:lnSpc>
              <a:spcPts val="1200"/>
            </a:lnSpc>
          </a:pPr>
          <a:r>
            <a:rPr lang="ja-JP" altLang="en-US" sz="1000">
              <a:solidFill>
                <a:schemeClr val="tx1"/>
              </a:solidFill>
              <a:effectLst/>
              <a:latin typeface="ＭＳ 明朝" panose="02020609040205080304" pitchFamily="17" charset="-128"/>
              <a:ea typeface="ＭＳ 明朝" panose="02020609040205080304" pitchFamily="17" charset="-128"/>
              <a:cs typeface="+mn-cs"/>
            </a:rPr>
            <a:t>　　用対象物・廃棄物を十分に収納できるものとし</a:t>
          </a:r>
        </a:p>
        <a:p>
          <a:pPr>
            <a:lnSpc>
              <a:spcPts val="1200"/>
            </a:lnSpc>
          </a:pPr>
          <a:r>
            <a:rPr lang="ja-JP" altLang="en-US" sz="1000">
              <a:solidFill>
                <a:schemeClr val="tx1"/>
              </a:solidFill>
              <a:effectLst/>
              <a:latin typeface="ＭＳ 明朝" panose="02020609040205080304" pitchFamily="17" charset="-128"/>
              <a:ea typeface="ＭＳ 明朝" panose="02020609040205080304" pitchFamily="17" charset="-128"/>
              <a:cs typeface="+mn-cs"/>
            </a:rPr>
            <a:t>　　てください。</a:t>
          </a:r>
        </a:p>
        <a:p>
          <a:pPr>
            <a:lnSpc>
              <a:spcPts val="600"/>
            </a:lnSpc>
          </a:pPr>
          <a:endParaRPr kumimoji="1" lang="en-US" altLang="ja-JP" sz="1000">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ts val="1200"/>
            </a:lnSpc>
            <a:spcBef>
              <a:spcPts val="0"/>
            </a:spcBef>
            <a:spcAft>
              <a:spcPts val="0"/>
            </a:spcAft>
            <a:buClrTx/>
            <a:buSzTx/>
            <a:buFontTx/>
            <a:buNone/>
            <a:tabLst/>
            <a:defRPr/>
          </a:pPr>
          <a:r>
            <a:rPr lang="en-US" altLang="ja-JP" sz="1000" b="1"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00" b="1" u="none">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b="1" u="none">
              <a:solidFill>
                <a:schemeClr val="tx1"/>
              </a:solidFill>
              <a:effectLst/>
              <a:latin typeface="ＭＳ ゴシック" panose="020B0609070205080204" pitchFamily="49" charset="-128"/>
              <a:ea typeface="ＭＳ ゴシック" panose="020B0609070205080204" pitchFamily="49" charset="-128"/>
              <a:cs typeface="+mn-cs"/>
            </a:rPr>
            <a:t>ポリ容器は丸型容器が原則です。角型容器は使</a:t>
          </a:r>
          <a:endParaRPr lang="en-US" altLang="ja-JP" sz="1000" b="1" u="none">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lang="ja-JP" altLang="en-US" sz="1000" b="1" u="none">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b="1" u="none">
              <a:solidFill>
                <a:schemeClr val="tx1"/>
              </a:solidFill>
              <a:effectLst/>
              <a:latin typeface="ＭＳ ゴシック" panose="020B0609070205080204" pitchFamily="49" charset="-128"/>
              <a:ea typeface="ＭＳ ゴシック" panose="020B0609070205080204" pitchFamily="49" charset="-128"/>
              <a:cs typeface="+mn-cs"/>
            </a:rPr>
            <a:t>用状況によっては破損しやすいため使用を避け、</a:t>
          </a:r>
          <a:endParaRPr lang="en-US" altLang="ja-JP" sz="1000" b="1" u="none">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lang="ja-JP" altLang="en-US" sz="1000" b="1" u="none">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b="1" u="none">
              <a:solidFill>
                <a:schemeClr val="tx1"/>
              </a:solidFill>
              <a:effectLst/>
              <a:latin typeface="ＭＳ ゴシック" panose="020B0609070205080204" pitchFamily="49" charset="-128"/>
              <a:ea typeface="ＭＳ ゴシック" panose="020B0609070205080204" pitchFamily="49" charset="-128"/>
              <a:cs typeface="+mn-cs"/>
            </a:rPr>
            <a:t>やむを得ず角型容器の使用を検討する場合は、</a:t>
          </a:r>
          <a:endParaRPr lang="en-US" altLang="ja-JP" sz="1000" b="1" u="none">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lang="ja-JP" altLang="en-US" sz="1000" b="1" u="none">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b="1" u="none">
              <a:solidFill>
                <a:schemeClr val="tx1"/>
              </a:solidFill>
              <a:effectLst/>
              <a:latin typeface="ＭＳ ゴシック" panose="020B0609070205080204" pitchFamily="49" charset="-128"/>
              <a:ea typeface="ＭＳ ゴシック" panose="020B0609070205080204" pitchFamily="49" charset="-128"/>
              <a:cs typeface="+mn-cs"/>
            </a:rPr>
            <a:t>必ず事前に清掃事務所と協議してください。</a:t>
          </a:r>
          <a:endParaRPr lang="ja-JP" altLang="ja-JP" sz="1000" b="1" u="none">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104777</xdr:colOff>
      <xdr:row>34</xdr:row>
      <xdr:rowOff>19052</xdr:rowOff>
    </xdr:from>
    <xdr:to>
      <xdr:col>24</xdr:col>
      <xdr:colOff>53578</xdr:colOff>
      <xdr:row>35</xdr:row>
      <xdr:rowOff>0</xdr:rowOff>
    </xdr:to>
    <xdr:cxnSp macro="">
      <xdr:nvCxnSpPr>
        <xdr:cNvPr id="30" name="直線矢印コネクタ 29"/>
        <xdr:cNvCxnSpPr/>
      </xdr:nvCxnSpPr>
      <xdr:spPr>
        <a:xfrm flipH="1" flipV="1">
          <a:off x="4048127" y="2828927"/>
          <a:ext cx="120251" cy="133348"/>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57151</xdr:colOff>
      <xdr:row>35</xdr:row>
      <xdr:rowOff>0</xdr:rowOff>
    </xdr:from>
    <xdr:to>
      <xdr:col>54</xdr:col>
      <xdr:colOff>133351</xdr:colOff>
      <xdr:row>40</xdr:row>
      <xdr:rowOff>190500</xdr:rowOff>
    </xdr:to>
    <xdr:sp macro="" textlink="">
      <xdr:nvSpPr>
        <xdr:cNvPr id="31" name="角丸四角形吹き出し 30"/>
        <xdr:cNvSpPr/>
      </xdr:nvSpPr>
      <xdr:spPr>
        <a:xfrm>
          <a:off x="7258051" y="9363075"/>
          <a:ext cx="2133600" cy="1581150"/>
        </a:xfrm>
        <a:prstGeom prst="wedgeRoundRectCallout">
          <a:avLst>
            <a:gd name="adj1" fmla="val -38777"/>
            <a:gd name="adj2" fmla="val -79300"/>
            <a:gd name="adj3" fmla="val 16667"/>
          </a:avLst>
        </a:prstGeom>
        <a:solidFill>
          <a:schemeClr val="accent1">
            <a:lumMod val="40000"/>
            <a:lumOff val="6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000">
              <a:solidFill>
                <a:schemeClr val="tx1"/>
              </a:solidFill>
              <a:latin typeface="ＭＳ 明朝" panose="02020609040205080304" pitchFamily="17" charset="-128"/>
              <a:ea typeface="ＭＳ 明朝" panose="02020609040205080304" pitchFamily="17" charset="-128"/>
            </a:rPr>
            <a:t>＞（容器</a:t>
          </a:r>
          <a:r>
            <a:rPr kumimoji="1" lang="en-US" altLang="ja-JP" sz="1000">
              <a:solidFill>
                <a:schemeClr val="tx1"/>
              </a:solidFill>
              <a:latin typeface="ＭＳ 明朝" panose="02020609040205080304" pitchFamily="17" charset="-128"/>
              <a:ea typeface="ＭＳ 明朝" panose="02020609040205080304" pitchFamily="17" charset="-128"/>
            </a:rPr>
            <a:t>[</a:t>
          </a:r>
          <a:r>
            <a:rPr kumimoji="1" lang="ja-JP" altLang="en-US" sz="1000">
              <a:solidFill>
                <a:schemeClr val="tx1"/>
              </a:solidFill>
              <a:latin typeface="ＭＳ 明朝" panose="02020609040205080304" pitchFamily="17" charset="-128"/>
              <a:ea typeface="ＭＳ 明朝" panose="02020609040205080304" pitchFamily="17" charset="-128"/>
            </a:rPr>
            <a:t>　</a:t>
          </a:r>
          <a:r>
            <a:rPr kumimoji="1" lang="en-US" altLang="ja-JP" sz="1000">
              <a:solidFill>
                <a:schemeClr val="tx1"/>
              </a:solidFill>
              <a:latin typeface="ＭＳ 明朝" panose="02020609040205080304" pitchFamily="17" charset="-128"/>
              <a:ea typeface="ＭＳ 明朝" panose="02020609040205080304" pitchFamily="17" charset="-128"/>
            </a:rPr>
            <a:t>]</a:t>
          </a:r>
          <a:r>
            <a:rPr kumimoji="1" lang="ja-JP" altLang="en-US" sz="1000">
              <a:solidFill>
                <a:schemeClr val="tx1"/>
              </a:solidFill>
              <a:latin typeface="ＭＳ 明朝" panose="02020609040205080304" pitchFamily="17" charset="-128"/>
              <a:ea typeface="ＭＳ 明朝" panose="02020609040205080304" pitchFamily="17" charset="-128"/>
            </a:rPr>
            <a:t>個</a:t>
          </a:r>
          <a:r>
            <a:rPr kumimoji="1" lang="en-US" altLang="ja-JP" sz="1000">
              <a:solidFill>
                <a:schemeClr val="tx1"/>
              </a:solidFill>
              <a:latin typeface="ＭＳ 明朝" panose="02020609040205080304" pitchFamily="17" charset="-128"/>
              <a:ea typeface="ＭＳ 明朝" panose="02020609040205080304" pitchFamily="17" charset="-128"/>
            </a:rPr>
            <a:t>÷</a:t>
          </a:r>
          <a:r>
            <a:rPr kumimoji="1" lang="ja-JP" altLang="en-US" sz="1000">
              <a:solidFill>
                <a:schemeClr val="tx1"/>
              </a:solidFill>
              <a:latin typeface="ＭＳ 明朝" panose="02020609040205080304" pitchFamily="17" charset="-128"/>
              <a:ea typeface="ＭＳ 明朝" panose="02020609040205080304" pitchFamily="17" charset="-128"/>
            </a:rPr>
            <a:t>段数</a:t>
          </a:r>
          <a:r>
            <a:rPr kumimoji="1" lang="en-US" altLang="ja-JP" sz="1000">
              <a:solidFill>
                <a:schemeClr val="tx1"/>
              </a:solidFill>
              <a:latin typeface="ＭＳ 明朝" panose="02020609040205080304" pitchFamily="17" charset="-128"/>
              <a:ea typeface="ＭＳ 明朝" panose="02020609040205080304" pitchFamily="17" charset="-128"/>
            </a:rPr>
            <a:t>[</a:t>
          </a:r>
          <a:r>
            <a:rPr kumimoji="1" lang="ja-JP" altLang="en-US" sz="1000">
              <a:solidFill>
                <a:schemeClr val="tx1"/>
              </a:solidFill>
              <a:latin typeface="ＭＳ 明朝" panose="02020609040205080304" pitchFamily="17" charset="-128"/>
              <a:ea typeface="ＭＳ 明朝" panose="02020609040205080304" pitchFamily="17" charset="-128"/>
            </a:rPr>
            <a:t>　</a:t>
          </a:r>
          <a:r>
            <a:rPr kumimoji="1" lang="en-US" altLang="ja-JP" sz="1000">
              <a:solidFill>
                <a:schemeClr val="tx1"/>
              </a:solidFill>
              <a:latin typeface="ＭＳ 明朝" panose="02020609040205080304" pitchFamily="17" charset="-128"/>
              <a:ea typeface="ＭＳ 明朝" panose="02020609040205080304" pitchFamily="17" charset="-128"/>
            </a:rPr>
            <a:t>]</a:t>
          </a:r>
          <a:r>
            <a:rPr kumimoji="1" lang="ja-JP" altLang="en-US" sz="1000">
              <a:solidFill>
                <a:schemeClr val="tx1"/>
              </a:solidFill>
              <a:latin typeface="ＭＳ 明朝" panose="02020609040205080304" pitchFamily="17" charset="-128"/>
              <a:ea typeface="ＭＳ 明朝" panose="02020609040205080304" pitchFamily="17" charset="-128"/>
            </a:rPr>
            <a:t>段）</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l"/>
          <a:r>
            <a:rPr kumimoji="1" lang="ja-JP" altLang="en-US" sz="1000">
              <a:solidFill>
                <a:schemeClr val="tx1"/>
              </a:solidFill>
              <a:latin typeface="ＭＳ 明朝" panose="02020609040205080304" pitchFamily="17" charset="-128"/>
              <a:ea typeface="ＭＳ 明朝" panose="02020609040205080304" pitchFamily="17" charset="-128"/>
            </a:rPr>
            <a:t>　は全て小数点以下を切り上げ。</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l"/>
          <a:endParaRPr kumimoji="1" lang="en-US" altLang="ja-JP" sz="1000">
            <a:solidFill>
              <a:schemeClr val="tx1"/>
            </a:solidFill>
            <a:latin typeface="ＭＳ 明朝" panose="02020609040205080304" pitchFamily="17" charset="-128"/>
            <a:ea typeface="ＭＳ 明朝" panose="02020609040205080304" pitchFamily="17" charset="-128"/>
          </a:endParaRPr>
        </a:p>
        <a:p>
          <a:pPr algn="l"/>
          <a:r>
            <a:rPr kumimoji="1" lang="ja-JP" altLang="en-US" sz="1000" b="1">
              <a:solidFill>
                <a:schemeClr val="tx1"/>
              </a:solidFill>
              <a:latin typeface="ＭＳ ゴシック" panose="020B0609070205080204" pitchFamily="49" charset="-128"/>
              <a:ea typeface="ＭＳ ゴシック" panose="020B0609070205080204" pitchFamily="49" charset="-128"/>
            </a:rPr>
            <a:t>＞</a:t>
          </a:r>
          <a:r>
            <a:rPr kumimoji="1" lang="ja-JP" altLang="en-US" sz="1000" b="1" u="sng">
              <a:solidFill>
                <a:schemeClr val="tx1"/>
              </a:solidFill>
              <a:latin typeface="ＭＳ ゴシック" panose="020B0609070205080204" pitchFamily="49" charset="-128"/>
              <a:ea typeface="ＭＳ ゴシック" panose="020B0609070205080204" pitchFamily="49" charset="-128"/>
            </a:rPr>
            <a:t>段数の欄には、設定されるこ</a:t>
          </a:r>
          <a:endParaRPr kumimoji="1" lang="en-US" altLang="ja-JP" sz="1000" b="1"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000" b="1">
              <a:solidFill>
                <a:schemeClr val="tx1"/>
              </a:solidFill>
              <a:latin typeface="ＭＳ ゴシック" panose="020B0609070205080204" pitchFamily="49" charset="-128"/>
              <a:ea typeface="ＭＳ ゴシック" panose="020B0609070205080204" pitchFamily="49" charset="-128"/>
            </a:rPr>
            <a:t>　</a:t>
          </a:r>
          <a:r>
            <a:rPr kumimoji="1" lang="ja-JP" altLang="en-US" sz="1000" b="1" u="sng">
              <a:solidFill>
                <a:schemeClr val="tx1"/>
              </a:solidFill>
              <a:latin typeface="ＭＳ ゴシック" panose="020B0609070205080204" pitchFamily="49" charset="-128"/>
              <a:ea typeface="ＭＳ ゴシック" panose="020B0609070205080204" pitchFamily="49" charset="-128"/>
            </a:rPr>
            <a:t>との多い段数を予め入力して</a:t>
          </a:r>
          <a:endParaRPr kumimoji="1" lang="en-US" altLang="ja-JP" sz="1000" b="1"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000" b="1">
              <a:solidFill>
                <a:schemeClr val="tx1"/>
              </a:solidFill>
              <a:latin typeface="ＭＳ ゴシック" panose="020B0609070205080204" pitchFamily="49" charset="-128"/>
              <a:ea typeface="ＭＳ ゴシック" panose="020B0609070205080204" pitchFamily="49" charset="-128"/>
            </a:rPr>
            <a:t>　</a:t>
          </a:r>
          <a:r>
            <a:rPr kumimoji="1" lang="ja-JP" altLang="en-US" sz="1000" b="1" u="sng">
              <a:solidFill>
                <a:schemeClr val="tx1"/>
              </a:solidFill>
              <a:latin typeface="ＭＳ ゴシック" panose="020B0609070205080204" pitchFamily="49" charset="-128"/>
              <a:ea typeface="ＭＳ ゴシック" panose="020B0609070205080204" pitchFamily="49" charset="-128"/>
            </a:rPr>
            <a:t>あります。段数を変更する場</a:t>
          </a:r>
          <a:endParaRPr kumimoji="1" lang="en-US" altLang="ja-JP" sz="1000" b="1"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000" b="1">
              <a:solidFill>
                <a:schemeClr val="tx1"/>
              </a:solidFill>
              <a:latin typeface="ＭＳ ゴシック" panose="020B0609070205080204" pitchFamily="49" charset="-128"/>
              <a:ea typeface="ＭＳ ゴシック" panose="020B0609070205080204" pitchFamily="49" charset="-128"/>
            </a:rPr>
            <a:t>　</a:t>
          </a:r>
          <a:r>
            <a:rPr kumimoji="1" lang="ja-JP" altLang="en-US" sz="1000" b="1" u="sng">
              <a:solidFill>
                <a:schemeClr val="tx1"/>
              </a:solidFill>
              <a:latin typeface="ＭＳ ゴシック" panose="020B0609070205080204" pitchFamily="49" charset="-128"/>
              <a:ea typeface="ＭＳ ゴシック" panose="020B0609070205080204" pitchFamily="49" charset="-128"/>
            </a:rPr>
            <a:t>合は、ドロップダウンリスト</a:t>
          </a:r>
          <a:endParaRPr kumimoji="1" lang="en-US" altLang="ja-JP" sz="1000" b="1"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000" b="1">
              <a:solidFill>
                <a:schemeClr val="tx1"/>
              </a:solidFill>
              <a:latin typeface="ＭＳ ゴシック" panose="020B0609070205080204" pitchFamily="49" charset="-128"/>
              <a:ea typeface="ＭＳ ゴシック" panose="020B0609070205080204" pitchFamily="49" charset="-128"/>
            </a:rPr>
            <a:t>　</a:t>
          </a:r>
          <a:r>
            <a:rPr kumimoji="1" lang="ja-JP" altLang="en-US" sz="1000" b="1" u="sng">
              <a:solidFill>
                <a:schemeClr val="tx1"/>
              </a:solidFill>
              <a:latin typeface="ＭＳ ゴシック" panose="020B0609070205080204" pitchFamily="49" charset="-128"/>
              <a:ea typeface="ＭＳ ゴシック" panose="020B0609070205080204" pitchFamily="49" charset="-128"/>
            </a:rPr>
            <a:t>より変更入力してください。</a:t>
          </a:r>
          <a:endParaRPr kumimoji="1" lang="en-US" altLang="ja-JP" sz="1000" b="1"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31</xdr:col>
      <xdr:colOff>161925</xdr:colOff>
      <xdr:row>29</xdr:row>
      <xdr:rowOff>29765</xdr:rowOff>
    </xdr:from>
    <xdr:to>
      <xdr:col>46</xdr:col>
      <xdr:colOff>133350</xdr:colOff>
      <xdr:row>32</xdr:row>
      <xdr:rowOff>314324</xdr:rowOff>
    </xdr:to>
    <xdr:sp macro="" textlink="">
      <xdr:nvSpPr>
        <xdr:cNvPr id="32" name="角丸四角形 31"/>
        <xdr:cNvSpPr/>
      </xdr:nvSpPr>
      <xdr:spPr>
        <a:xfrm>
          <a:off x="5513784" y="7715249"/>
          <a:ext cx="2561035" cy="1129903"/>
        </a:xfrm>
        <a:prstGeom prst="roundRect">
          <a:avLst>
            <a:gd name="adj" fmla="val 3496"/>
          </a:avLst>
        </a:prstGeom>
        <a:noFill/>
        <a:ln w="317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40</xdr:row>
      <xdr:rowOff>266700</xdr:rowOff>
    </xdr:from>
    <xdr:to>
      <xdr:col>54</xdr:col>
      <xdr:colOff>114299</xdr:colOff>
      <xdr:row>44</xdr:row>
      <xdr:rowOff>85725</xdr:rowOff>
    </xdr:to>
    <xdr:sp macro="" textlink="">
      <xdr:nvSpPr>
        <xdr:cNvPr id="33" name="テキスト ボックス 32"/>
        <xdr:cNvSpPr txBox="1"/>
      </xdr:nvSpPr>
      <xdr:spPr>
        <a:xfrm>
          <a:off x="7200900" y="11020425"/>
          <a:ext cx="2171699" cy="933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u="sng">
              <a:latin typeface="ＭＳ ゴシック" panose="020B0609070205080204" pitchFamily="49" charset="-128"/>
              <a:ea typeface="ＭＳ ゴシック" panose="020B0609070205080204" pitchFamily="49" charset="-128"/>
            </a:rPr>
            <a:t>角型ポリ容器は、縦</a:t>
          </a:r>
          <a:r>
            <a:rPr kumimoji="1" lang="en-US" altLang="ja-JP" sz="1100" b="1" u="sng">
              <a:latin typeface="ＭＳ ゴシック" panose="020B0609070205080204" pitchFamily="49" charset="-128"/>
              <a:ea typeface="ＭＳ ゴシック" panose="020B0609070205080204" pitchFamily="49" charset="-128"/>
            </a:rPr>
            <a:t>0.35</a:t>
          </a:r>
          <a:r>
            <a:rPr kumimoji="1" lang="ja-JP" altLang="en-US" sz="1100" b="1" u="sng">
              <a:latin typeface="ＭＳ ゴシック" panose="020B0609070205080204" pitchFamily="49" charset="-128"/>
              <a:ea typeface="ＭＳ ゴシック" panose="020B0609070205080204" pitchFamily="49" charset="-128"/>
            </a:rPr>
            <a:t>ｍ</a:t>
          </a:r>
          <a:r>
            <a:rPr kumimoji="1" lang="en-US" altLang="ja-JP" sz="1100" b="1" u="sng">
              <a:latin typeface="ＭＳ ゴシック" panose="020B0609070205080204" pitchFamily="49" charset="-128"/>
              <a:ea typeface="ＭＳ ゴシック" panose="020B0609070205080204" pitchFamily="49" charset="-128"/>
            </a:rPr>
            <a:t>×</a:t>
          </a:r>
        </a:p>
        <a:p>
          <a:r>
            <a:rPr kumimoji="1" lang="ja-JP" altLang="en-US" sz="1100" b="1" u="none">
              <a:latin typeface="ＭＳ ゴシック" panose="020B0609070205080204" pitchFamily="49" charset="-128"/>
              <a:ea typeface="ＭＳ ゴシック" panose="020B0609070205080204" pitchFamily="49" charset="-128"/>
            </a:rPr>
            <a:t>　</a:t>
          </a:r>
          <a:r>
            <a:rPr kumimoji="1" lang="ja-JP" altLang="en-US" sz="1100" b="1" u="sng">
              <a:latin typeface="ＭＳ ゴシック" panose="020B0609070205080204" pitchFamily="49" charset="-128"/>
              <a:ea typeface="ＭＳ ゴシック" panose="020B0609070205080204" pitchFamily="49" charset="-128"/>
            </a:rPr>
            <a:t>横</a:t>
          </a:r>
          <a:r>
            <a:rPr kumimoji="1" lang="en-US" altLang="ja-JP" sz="1100" b="1" u="sng">
              <a:latin typeface="ＭＳ ゴシック" panose="020B0609070205080204" pitchFamily="49" charset="-128"/>
              <a:ea typeface="ＭＳ ゴシック" panose="020B0609070205080204" pitchFamily="49" charset="-128"/>
            </a:rPr>
            <a:t>0.55</a:t>
          </a:r>
          <a:r>
            <a:rPr kumimoji="1" lang="ja-JP" altLang="en-US" sz="1100" b="1" u="sng">
              <a:latin typeface="ＭＳ ゴシック" panose="020B0609070205080204" pitchFamily="49" charset="-128"/>
              <a:ea typeface="ＭＳ ゴシック" panose="020B0609070205080204" pitchFamily="49" charset="-128"/>
            </a:rPr>
            <a:t>ｍ＝</a:t>
          </a:r>
          <a:r>
            <a:rPr kumimoji="1" lang="en-US" altLang="ja-JP" sz="1100" b="1" u="sng">
              <a:latin typeface="ＭＳ ゴシック" panose="020B0609070205080204" pitchFamily="49" charset="-128"/>
              <a:ea typeface="ＭＳ ゴシック" panose="020B0609070205080204" pitchFamily="49" charset="-128"/>
            </a:rPr>
            <a:t>0.1925</a:t>
          </a:r>
          <a:r>
            <a:rPr kumimoji="1" lang="ja-JP" altLang="en-US" sz="1100" b="1" u="sng">
              <a:latin typeface="ＭＳ ゴシック" panose="020B0609070205080204" pitchFamily="49" charset="-128"/>
              <a:ea typeface="ＭＳ ゴシック" panose="020B0609070205080204" pitchFamily="49" charset="-128"/>
            </a:rPr>
            <a:t>㎡となるが、</a:t>
          </a:r>
          <a:endParaRPr kumimoji="1" lang="en-US" altLang="ja-JP" sz="1100" b="1" u="sng">
            <a:latin typeface="ＭＳ ゴシック" panose="020B0609070205080204" pitchFamily="49" charset="-128"/>
            <a:ea typeface="ＭＳ ゴシック" panose="020B0609070205080204" pitchFamily="49" charset="-128"/>
          </a:endParaRPr>
        </a:p>
        <a:p>
          <a:r>
            <a:rPr kumimoji="1" lang="ja-JP" altLang="en-US" sz="1100" b="1" u="none">
              <a:latin typeface="ＭＳ ゴシック" panose="020B0609070205080204" pitchFamily="49" charset="-128"/>
              <a:ea typeface="ＭＳ ゴシック" panose="020B0609070205080204" pitchFamily="49" charset="-128"/>
            </a:rPr>
            <a:t>　</a:t>
          </a:r>
          <a:r>
            <a:rPr kumimoji="1" lang="ja-JP" altLang="en-US" sz="1100" b="1" u="sng">
              <a:latin typeface="ＭＳ ゴシック" panose="020B0609070205080204" pitchFamily="49" charset="-128"/>
              <a:ea typeface="ＭＳ ゴシック" panose="020B0609070205080204" pitchFamily="49" charset="-128"/>
            </a:rPr>
            <a:t>小数点第</a:t>
          </a:r>
          <a:r>
            <a:rPr kumimoji="1" lang="en-US" altLang="ja-JP" sz="1100" b="1" u="sng">
              <a:latin typeface="ＭＳ ゴシック" panose="020B0609070205080204" pitchFamily="49" charset="-128"/>
              <a:ea typeface="ＭＳ ゴシック" panose="020B0609070205080204" pitchFamily="49" charset="-128"/>
            </a:rPr>
            <a:t>2</a:t>
          </a:r>
          <a:r>
            <a:rPr kumimoji="1" lang="ja-JP" altLang="en-US" sz="1100" b="1" u="sng">
              <a:latin typeface="ＭＳ ゴシック" panose="020B0609070205080204" pitchFamily="49" charset="-128"/>
              <a:ea typeface="ＭＳ ゴシック" panose="020B0609070205080204" pitchFamily="49" charset="-128"/>
            </a:rPr>
            <a:t>位を四捨五入し、</a:t>
          </a:r>
          <a:endParaRPr kumimoji="1" lang="en-US" altLang="ja-JP" sz="1100" b="1" u="sng">
            <a:latin typeface="ＭＳ ゴシック" panose="020B0609070205080204" pitchFamily="49" charset="-128"/>
            <a:ea typeface="ＭＳ ゴシック" panose="020B0609070205080204" pitchFamily="49" charset="-128"/>
          </a:endParaRPr>
        </a:p>
        <a:p>
          <a:r>
            <a:rPr kumimoji="1" lang="ja-JP" altLang="en-US" sz="1100" b="1" u="none">
              <a:latin typeface="ＭＳ ゴシック" panose="020B0609070205080204" pitchFamily="49" charset="-128"/>
              <a:ea typeface="ＭＳ ゴシック" panose="020B0609070205080204" pitchFamily="49" charset="-128"/>
            </a:rPr>
            <a:t>　</a:t>
          </a:r>
          <a:r>
            <a:rPr kumimoji="1" lang="en-US" altLang="ja-JP" sz="1100" b="1" u="sng">
              <a:latin typeface="ＭＳ ゴシック" panose="020B0609070205080204" pitchFamily="49" charset="-128"/>
              <a:ea typeface="ＭＳ ゴシック" panose="020B0609070205080204" pitchFamily="49" charset="-128"/>
            </a:rPr>
            <a:t>0.2</a:t>
          </a:r>
          <a:r>
            <a:rPr kumimoji="1" lang="ja-JP" altLang="en-US" sz="1100" b="1" u="sng">
              <a:latin typeface="ＭＳ ゴシック" panose="020B0609070205080204" pitchFamily="49" charset="-128"/>
              <a:ea typeface="ＭＳ ゴシック" panose="020B0609070205080204" pitchFamily="49" charset="-128"/>
            </a:rPr>
            <a:t>㎡とする。</a:t>
          </a:r>
        </a:p>
      </xdr:txBody>
    </xdr:sp>
    <xdr:clientData/>
  </xdr:twoCellAnchor>
  <xdr:twoCellAnchor>
    <xdr:from>
      <xdr:col>7</xdr:col>
      <xdr:colOff>104775</xdr:colOff>
      <xdr:row>31</xdr:row>
      <xdr:rowOff>29765</xdr:rowOff>
    </xdr:from>
    <xdr:to>
      <xdr:col>29</xdr:col>
      <xdr:colOff>85725</xdr:colOff>
      <xdr:row>32</xdr:row>
      <xdr:rowOff>314325</xdr:rowOff>
    </xdr:to>
    <xdr:sp macro="" textlink="">
      <xdr:nvSpPr>
        <xdr:cNvPr id="22" name="角丸四角形 21"/>
        <xdr:cNvSpPr/>
      </xdr:nvSpPr>
      <xdr:spPr>
        <a:xfrm>
          <a:off x="1304925" y="8306990"/>
          <a:ext cx="3752850" cy="627460"/>
        </a:xfrm>
        <a:prstGeom prst="roundRect">
          <a:avLst>
            <a:gd name="adj" fmla="val 3496"/>
          </a:avLst>
        </a:prstGeom>
        <a:noFill/>
        <a:ln w="317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85726</xdr:colOff>
      <xdr:row>34</xdr:row>
      <xdr:rowOff>142875</xdr:rowOff>
    </xdr:from>
    <xdr:to>
      <xdr:col>7</xdr:col>
      <xdr:colOff>114300</xdr:colOff>
      <xdr:row>40</xdr:row>
      <xdr:rowOff>95250</xdr:rowOff>
    </xdr:to>
    <xdr:sp macro="" textlink="">
      <xdr:nvSpPr>
        <xdr:cNvPr id="23" name="角丸四角形吹き出し 22"/>
        <xdr:cNvSpPr/>
      </xdr:nvSpPr>
      <xdr:spPr>
        <a:xfrm>
          <a:off x="85726" y="9448800"/>
          <a:ext cx="1228724" cy="1495425"/>
        </a:xfrm>
        <a:prstGeom prst="wedgeRoundRectCallout">
          <a:avLst>
            <a:gd name="adj1" fmla="val 67731"/>
            <a:gd name="adj2" fmla="val -80055"/>
            <a:gd name="adj3" fmla="val 16667"/>
          </a:avLst>
        </a:prstGeom>
        <a:solidFill>
          <a:schemeClr val="accent1">
            <a:lumMod val="40000"/>
            <a:lumOff val="6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角型ポリ容器を使用する場合は、</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r>
            <a:rPr kumimoji="1" lang="ja-JP" altLang="en-US" sz="1100" b="0" u="none">
              <a:solidFill>
                <a:schemeClr val="tx1"/>
              </a:solidFill>
              <a:latin typeface="ＭＳ 明朝" panose="02020609040205080304" pitchFamily="17" charset="-128"/>
              <a:ea typeface="ＭＳ 明朝" panose="02020609040205080304" pitchFamily="17" charset="-128"/>
            </a:rPr>
            <a:t>計算の都合上</a:t>
          </a:r>
          <a:endParaRPr kumimoji="1" lang="en-US" altLang="ja-JP" sz="1100" b="0" u="none">
            <a:solidFill>
              <a:schemeClr val="tx1"/>
            </a:solidFill>
            <a:latin typeface="ＭＳ 明朝" panose="02020609040205080304" pitchFamily="17" charset="-128"/>
            <a:ea typeface="ＭＳ 明朝" panose="02020609040205080304" pitchFamily="17" charset="-128"/>
          </a:endParaRPr>
        </a:p>
        <a:p>
          <a:pPr algn="l"/>
          <a:r>
            <a:rPr kumimoji="1" lang="ja-JP" altLang="en-US" sz="1100" b="1" u="sng">
              <a:solidFill>
                <a:schemeClr val="tx1"/>
              </a:solidFill>
              <a:latin typeface="ＭＳ 明朝" panose="02020609040205080304" pitchFamily="17" charset="-128"/>
              <a:ea typeface="ＭＳ 明朝" panose="02020609040205080304" pitchFamily="17" charset="-128"/>
            </a:rPr>
            <a:t>縦＝</a:t>
          </a:r>
          <a:r>
            <a:rPr kumimoji="1" lang="en-US" altLang="ja-JP" sz="1100" b="1" u="sng">
              <a:solidFill>
                <a:schemeClr val="tx1"/>
              </a:solidFill>
              <a:latin typeface="ＭＳ 明朝" panose="02020609040205080304" pitchFamily="17" charset="-128"/>
              <a:ea typeface="ＭＳ 明朝" panose="02020609040205080304" pitchFamily="17" charset="-128"/>
            </a:rPr>
            <a:t>0.2</a:t>
          </a:r>
          <a:r>
            <a:rPr kumimoji="1" lang="ja-JP" altLang="en-US" sz="1100" b="1" u="sng">
              <a:solidFill>
                <a:schemeClr val="tx1"/>
              </a:solidFill>
              <a:latin typeface="ＭＳ 明朝" panose="02020609040205080304" pitchFamily="17" charset="-128"/>
              <a:ea typeface="ＭＳ 明朝" panose="02020609040205080304" pitchFamily="17" charset="-128"/>
            </a:rPr>
            <a:t>ｍ</a:t>
          </a:r>
          <a:endParaRPr kumimoji="1" lang="en-US" altLang="ja-JP" sz="1100" b="1" u="sng">
            <a:solidFill>
              <a:schemeClr val="tx1"/>
            </a:solidFill>
            <a:latin typeface="ＭＳ 明朝" panose="02020609040205080304" pitchFamily="17" charset="-128"/>
            <a:ea typeface="ＭＳ 明朝" panose="02020609040205080304" pitchFamily="17" charset="-128"/>
          </a:endParaRPr>
        </a:p>
        <a:p>
          <a:pPr algn="l"/>
          <a:r>
            <a:rPr kumimoji="1" lang="ja-JP" altLang="en-US" sz="1100" b="1" u="sng">
              <a:solidFill>
                <a:schemeClr val="tx1"/>
              </a:solidFill>
              <a:latin typeface="ＭＳ 明朝" panose="02020609040205080304" pitchFamily="17" charset="-128"/>
              <a:ea typeface="ＭＳ 明朝" panose="02020609040205080304" pitchFamily="17" charset="-128"/>
            </a:rPr>
            <a:t>横＝</a:t>
          </a:r>
          <a:r>
            <a:rPr kumimoji="1" lang="en-US" altLang="ja-JP" sz="1100" b="1" u="sng">
              <a:solidFill>
                <a:schemeClr val="tx1"/>
              </a:solidFill>
              <a:latin typeface="ＭＳ 明朝" panose="02020609040205080304" pitchFamily="17" charset="-128"/>
              <a:ea typeface="ＭＳ 明朝" panose="02020609040205080304" pitchFamily="17" charset="-128"/>
            </a:rPr>
            <a:t>1</a:t>
          </a:r>
          <a:r>
            <a:rPr kumimoji="1" lang="ja-JP" altLang="en-US" sz="1100" b="1" u="sng">
              <a:solidFill>
                <a:schemeClr val="tx1"/>
              </a:solidFill>
              <a:latin typeface="ＭＳ 明朝" panose="02020609040205080304" pitchFamily="17" charset="-128"/>
              <a:ea typeface="ＭＳ 明朝" panose="02020609040205080304" pitchFamily="17" charset="-128"/>
            </a:rPr>
            <a:t>ｍ</a:t>
          </a:r>
          <a:endParaRPr kumimoji="1" lang="en-US" altLang="ja-JP" sz="1100" b="1" u="sng">
            <a:solidFill>
              <a:schemeClr val="tx1"/>
            </a:solidFill>
            <a:latin typeface="ＭＳ 明朝" panose="02020609040205080304" pitchFamily="17" charset="-128"/>
            <a:ea typeface="ＭＳ 明朝" panose="02020609040205080304" pitchFamily="17" charset="-128"/>
          </a:endParaRPr>
        </a:p>
        <a:p>
          <a:pPr algn="l"/>
          <a:r>
            <a:rPr kumimoji="1" lang="ja-JP" altLang="en-US" sz="1100">
              <a:solidFill>
                <a:schemeClr val="tx1"/>
              </a:solidFill>
              <a:latin typeface="ＭＳ 明朝" panose="02020609040205080304" pitchFamily="17" charset="-128"/>
              <a:ea typeface="ＭＳ 明朝" panose="02020609040205080304" pitchFamily="17" charset="-128"/>
            </a:rPr>
            <a:t>と入力してください。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2"/>
  <sheetViews>
    <sheetView showGridLines="0" tabSelected="1" view="pageBreakPreview" zoomScaleNormal="100" zoomScaleSheetLayoutView="100" workbookViewId="0">
      <selection sqref="A1:BC1"/>
    </sheetView>
  </sheetViews>
  <sheetFormatPr defaultColWidth="2.25" defaultRowHeight="13.5" customHeight="1" x14ac:dyDescent="0.4"/>
  <cols>
    <col min="1" max="56" width="2.25" style="1"/>
    <col min="57" max="58" width="7.625" style="19" hidden="1" customWidth="1"/>
    <col min="59" max="59" width="9.125" style="19" hidden="1" customWidth="1"/>
    <col min="60" max="60" width="7.625" style="19" hidden="1" customWidth="1"/>
    <col min="61" max="62" width="2.25" style="1" customWidth="1"/>
    <col min="63" max="16384" width="2.25" style="1"/>
  </cols>
  <sheetData>
    <row r="1" spans="1:60" ht="27.75" customHeight="1" x14ac:dyDescent="0.4">
      <c r="A1" s="90" t="s">
        <v>116</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row>
    <row r="2" spans="1:60" ht="6" customHeight="1" thickBot="1" x14ac:dyDescent="0.2">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row>
    <row r="3" spans="1:60" ht="15.95" customHeight="1" thickBot="1" x14ac:dyDescent="0.2">
      <c r="A3" s="18"/>
      <c r="B3" s="159" t="s">
        <v>114</v>
      </c>
      <c r="C3" s="160"/>
      <c r="D3" s="160"/>
      <c r="E3" s="160"/>
      <c r="F3" s="160"/>
      <c r="G3" s="160"/>
      <c r="H3" s="160"/>
      <c r="I3" s="160"/>
      <c r="J3" s="161"/>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row>
    <row r="4" spans="1:60" ht="38.1" customHeight="1" thickBot="1" x14ac:dyDescent="0.25">
      <c r="A4" s="18"/>
      <c r="B4" s="155"/>
      <c r="C4" s="156"/>
      <c r="D4" s="156"/>
      <c r="E4" s="156"/>
      <c r="F4" s="156"/>
      <c r="G4" s="156"/>
      <c r="H4" s="156"/>
      <c r="I4" s="157" t="s">
        <v>115</v>
      </c>
      <c r="J4" s="15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row>
    <row r="5" spans="1:60" ht="6" customHeight="1" thickBot="1" x14ac:dyDescent="0.2">
      <c r="A5" s="17"/>
      <c r="B5" s="17"/>
      <c r="C5" s="17"/>
      <c r="D5" s="17"/>
      <c r="E5" s="17"/>
      <c r="F5" s="17"/>
      <c r="G5" s="17"/>
      <c r="H5" s="17"/>
      <c r="I5" s="17"/>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row>
    <row r="6" spans="1:60" ht="21" customHeight="1" thickTop="1" x14ac:dyDescent="0.4">
      <c r="A6" s="92" t="s">
        <v>0</v>
      </c>
      <c r="B6" s="92"/>
      <c r="C6" s="92" t="s">
        <v>1</v>
      </c>
      <c r="D6" s="92"/>
      <c r="E6" s="92"/>
      <c r="F6" s="92"/>
      <c r="G6" s="92"/>
      <c r="H6" s="92"/>
      <c r="I6" s="92"/>
      <c r="J6" s="108" t="s">
        <v>2</v>
      </c>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9"/>
      <c r="AM6" s="115" t="s">
        <v>13</v>
      </c>
      <c r="AN6" s="116"/>
      <c r="AO6" s="116"/>
      <c r="AP6" s="116"/>
      <c r="AQ6" s="117"/>
      <c r="AR6" s="116" t="s">
        <v>17</v>
      </c>
      <c r="AS6" s="116"/>
      <c r="AT6" s="116"/>
      <c r="AU6" s="116"/>
      <c r="AV6" s="116"/>
      <c r="AW6" s="116"/>
      <c r="AX6" s="116"/>
      <c r="AY6" s="102" t="s">
        <v>15</v>
      </c>
      <c r="AZ6" s="103"/>
      <c r="BA6" s="103"/>
      <c r="BB6" s="103"/>
      <c r="BC6" s="104"/>
    </row>
    <row r="7" spans="1:60" ht="21" customHeight="1" x14ac:dyDescent="0.4">
      <c r="A7" s="92"/>
      <c r="B7" s="92"/>
      <c r="C7" s="93"/>
      <c r="D7" s="93"/>
      <c r="E7" s="93"/>
      <c r="F7" s="93"/>
      <c r="G7" s="93"/>
      <c r="H7" s="93"/>
      <c r="I7" s="93"/>
      <c r="J7" s="110" t="s">
        <v>3</v>
      </c>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8"/>
      <c r="AN7" s="119"/>
      <c r="AO7" s="119"/>
      <c r="AP7" s="119"/>
      <c r="AQ7" s="120"/>
      <c r="AR7" s="119"/>
      <c r="AS7" s="119"/>
      <c r="AT7" s="119"/>
      <c r="AU7" s="119"/>
      <c r="AV7" s="119"/>
      <c r="AW7" s="119"/>
      <c r="AX7" s="119"/>
      <c r="AY7" s="105"/>
      <c r="AZ7" s="106"/>
      <c r="BA7" s="106"/>
      <c r="BB7" s="106"/>
      <c r="BC7" s="107"/>
    </row>
    <row r="8" spans="1:60" ht="25.5" customHeight="1" x14ac:dyDescent="0.4">
      <c r="A8" s="132" t="s">
        <v>23</v>
      </c>
      <c r="B8" s="133"/>
      <c r="C8" s="138" t="s">
        <v>40</v>
      </c>
      <c r="D8" s="139"/>
      <c r="E8" s="140"/>
      <c r="F8" s="100" t="s">
        <v>36</v>
      </c>
      <c r="G8" s="98"/>
      <c r="H8" s="98"/>
      <c r="I8" s="99"/>
      <c r="J8" s="100" t="s">
        <v>4</v>
      </c>
      <c r="K8" s="98"/>
      <c r="L8" s="6" t="s">
        <v>5</v>
      </c>
      <c r="M8" s="101" t="str">
        <f>IF(B4=0," ",B4*16.5/100)</f>
        <v xml:space="preserve"> </v>
      </c>
      <c r="N8" s="101"/>
      <c r="O8" s="101"/>
      <c r="P8" s="2" t="s">
        <v>6</v>
      </c>
      <c r="Q8" s="3" t="s">
        <v>7</v>
      </c>
      <c r="R8" s="112" t="s">
        <v>8</v>
      </c>
      <c r="S8" s="112"/>
      <c r="T8" s="7" t="s">
        <v>5</v>
      </c>
      <c r="U8" s="113">
        <v>6</v>
      </c>
      <c r="V8" s="113"/>
      <c r="W8" s="8" t="s">
        <v>6</v>
      </c>
      <c r="X8" s="4" t="s">
        <v>9</v>
      </c>
      <c r="Y8" s="112" t="s">
        <v>10</v>
      </c>
      <c r="Z8" s="112"/>
      <c r="AA8" s="7" t="s">
        <v>5</v>
      </c>
      <c r="AB8" s="114">
        <v>9.5</v>
      </c>
      <c r="AC8" s="114"/>
      <c r="AD8" s="114"/>
      <c r="AE8" s="5" t="s">
        <v>6</v>
      </c>
      <c r="AF8" s="5" t="s">
        <v>7</v>
      </c>
      <c r="AG8" s="5" t="s">
        <v>11</v>
      </c>
      <c r="AH8" s="121" t="str">
        <f>IF(BG8=" "," ",ROUND(BG8,1))</f>
        <v xml:space="preserve"> </v>
      </c>
      <c r="AI8" s="121"/>
      <c r="AJ8" s="121"/>
      <c r="AK8" s="95" t="s">
        <v>12</v>
      </c>
      <c r="AL8" s="95"/>
      <c r="AM8" s="96" t="str">
        <f>IFERROR(ROUNDUP(AH8,0)," ")</f>
        <v xml:space="preserve"> </v>
      </c>
      <c r="AN8" s="97"/>
      <c r="AO8" s="97"/>
      <c r="AP8" s="98" t="s">
        <v>14</v>
      </c>
      <c r="AQ8" s="99"/>
      <c r="AR8" s="98" t="s">
        <v>16</v>
      </c>
      <c r="AS8" s="98"/>
      <c r="AT8" s="98"/>
      <c r="AU8" s="98"/>
      <c r="AV8" s="101" t="str">
        <f>IFERROR(AH8*1.4," ")</f>
        <v xml:space="preserve"> </v>
      </c>
      <c r="AW8" s="101"/>
      <c r="AX8" s="101"/>
      <c r="AY8" s="122" t="str">
        <f t="shared" ref="AY8:AY13" si="0">IFERROR(ROUNDUP(AV8,0)," ")</f>
        <v xml:space="preserve"> </v>
      </c>
      <c r="AZ8" s="123"/>
      <c r="BA8" s="123"/>
      <c r="BB8" s="98" t="s">
        <v>14</v>
      </c>
      <c r="BC8" s="124"/>
      <c r="BG8" s="190" t="str">
        <f>IFERROR(M8*U8/AB8," ")</f>
        <v xml:space="preserve"> </v>
      </c>
      <c r="BH8" s="191">
        <f>IFERROR(J8/U8,0)</f>
        <v>0</v>
      </c>
    </row>
    <row r="9" spans="1:60" ht="25.5" customHeight="1" x14ac:dyDescent="0.4">
      <c r="A9" s="134"/>
      <c r="B9" s="135"/>
      <c r="C9" s="141"/>
      <c r="D9" s="142"/>
      <c r="E9" s="143"/>
      <c r="F9" s="100" t="s">
        <v>37</v>
      </c>
      <c r="G9" s="98"/>
      <c r="H9" s="98"/>
      <c r="I9" s="99"/>
      <c r="J9" s="100" t="s">
        <v>18</v>
      </c>
      <c r="K9" s="98"/>
      <c r="L9" s="6" t="s">
        <v>5</v>
      </c>
      <c r="M9" s="101" t="str">
        <f>IF(B4=0," ",B4*3/100)</f>
        <v xml:space="preserve"> </v>
      </c>
      <c r="N9" s="101"/>
      <c r="O9" s="101"/>
      <c r="P9" s="2" t="s">
        <v>6</v>
      </c>
      <c r="Q9" s="3" t="s">
        <v>7</v>
      </c>
      <c r="R9" s="112" t="s">
        <v>8</v>
      </c>
      <c r="S9" s="112"/>
      <c r="T9" s="7" t="s">
        <v>5</v>
      </c>
      <c r="U9" s="113">
        <v>6</v>
      </c>
      <c r="V9" s="113"/>
      <c r="W9" s="8" t="s">
        <v>6</v>
      </c>
      <c r="X9" s="4" t="s">
        <v>9</v>
      </c>
      <c r="Y9" s="112" t="s">
        <v>10</v>
      </c>
      <c r="Z9" s="112"/>
      <c r="AA9" s="7" t="s">
        <v>5</v>
      </c>
      <c r="AB9" s="114">
        <v>12.5</v>
      </c>
      <c r="AC9" s="114"/>
      <c r="AD9" s="114"/>
      <c r="AE9" s="5" t="s">
        <v>6</v>
      </c>
      <c r="AF9" s="5" t="s">
        <v>7</v>
      </c>
      <c r="AG9" s="5" t="s">
        <v>11</v>
      </c>
      <c r="AH9" s="121" t="str">
        <f t="shared" ref="AH9:AH10" si="1">IF(BG9=" "," ",ROUND(BG9,1))</f>
        <v xml:space="preserve"> </v>
      </c>
      <c r="AI9" s="121"/>
      <c r="AJ9" s="121"/>
      <c r="AK9" s="95" t="s">
        <v>26</v>
      </c>
      <c r="AL9" s="95"/>
      <c r="AM9" s="96" t="str">
        <f t="shared" ref="AM9:AM13" si="2">IFERROR(ROUNDUP(AH9,0)," ")</f>
        <v xml:space="preserve"> </v>
      </c>
      <c r="AN9" s="97"/>
      <c r="AO9" s="97"/>
      <c r="AP9" s="98" t="s">
        <v>14</v>
      </c>
      <c r="AQ9" s="99"/>
      <c r="AR9" s="98" t="s">
        <v>31</v>
      </c>
      <c r="AS9" s="98"/>
      <c r="AT9" s="98"/>
      <c r="AU9" s="98"/>
      <c r="AV9" s="101" t="str">
        <f t="shared" ref="AV9:AV13" si="3">IFERROR(AH9*1.4," ")</f>
        <v xml:space="preserve"> </v>
      </c>
      <c r="AW9" s="101"/>
      <c r="AX9" s="101"/>
      <c r="AY9" s="122" t="str">
        <f t="shared" si="0"/>
        <v xml:space="preserve"> </v>
      </c>
      <c r="AZ9" s="123"/>
      <c r="BA9" s="123"/>
      <c r="BB9" s="98" t="s">
        <v>14</v>
      </c>
      <c r="BC9" s="124"/>
      <c r="BG9" s="190" t="str">
        <f t="shared" ref="BG9:BG10" si="4">IFERROR(M9*U9/AB9," ")</f>
        <v xml:space="preserve"> </v>
      </c>
      <c r="BH9" s="191">
        <f t="shared" ref="BH9:BH13" si="5">IFERROR(J9/U9,0)</f>
        <v>0</v>
      </c>
    </row>
    <row r="10" spans="1:60" ht="25.5" customHeight="1" x14ac:dyDescent="0.4">
      <c r="A10" s="134"/>
      <c r="B10" s="135"/>
      <c r="C10" s="141"/>
      <c r="D10" s="142"/>
      <c r="E10" s="143"/>
      <c r="F10" s="100" t="s">
        <v>38</v>
      </c>
      <c r="G10" s="98"/>
      <c r="H10" s="98"/>
      <c r="I10" s="99"/>
      <c r="J10" s="100" t="s">
        <v>19</v>
      </c>
      <c r="K10" s="98"/>
      <c r="L10" s="6" t="s">
        <v>5</v>
      </c>
      <c r="M10" s="101" t="str">
        <f>IF(B4=0," ",B4*1/100)</f>
        <v xml:space="preserve"> </v>
      </c>
      <c r="N10" s="101"/>
      <c r="O10" s="101"/>
      <c r="P10" s="2" t="s">
        <v>6</v>
      </c>
      <c r="Q10" s="3" t="s">
        <v>7</v>
      </c>
      <c r="R10" s="112" t="s">
        <v>8</v>
      </c>
      <c r="S10" s="112"/>
      <c r="T10" s="7" t="s">
        <v>5</v>
      </c>
      <c r="U10" s="113">
        <v>6</v>
      </c>
      <c r="V10" s="113"/>
      <c r="W10" s="8" t="s">
        <v>6</v>
      </c>
      <c r="X10" s="4" t="s">
        <v>9</v>
      </c>
      <c r="Y10" s="112" t="s">
        <v>10</v>
      </c>
      <c r="Z10" s="112"/>
      <c r="AA10" s="7" t="s">
        <v>5</v>
      </c>
      <c r="AB10" s="114">
        <v>3</v>
      </c>
      <c r="AC10" s="114"/>
      <c r="AD10" s="114"/>
      <c r="AE10" s="5" t="s">
        <v>6</v>
      </c>
      <c r="AF10" s="5" t="s">
        <v>7</v>
      </c>
      <c r="AG10" s="5" t="s">
        <v>11</v>
      </c>
      <c r="AH10" s="121" t="str">
        <f t="shared" si="1"/>
        <v xml:space="preserve"> </v>
      </c>
      <c r="AI10" s="121"/>
      <c r="AJ10" s="121"/>
      <c r="AK10" s="95" t="s">
        <v>27</v>
      </c>
      <c r="AL10" s="95"/>
      <c r="AM10" s="96" t="str">
        <f t="shared" si="2"/>
        <v xml:space="preserve"> </v>
      </c>
      <c r="AN10" s="97"/>
      <c r="AO10" s="97"/>
      <c r="AP10" s="98" t="s">
        <v>14</v>
      </c>
      <c r="AQ10" s="99"/>
      <c r="AR10" s="98" t="s">
        <v>32</v>
      </c>
      <c r="AS10" s="98"/>
      <c r="AT10" s="98"/>
      <c r="AU10" s="98"/>
      <c r="AV10" s="101" t="str">
        <f t="shared" si="3"/>
        <v xml:space="preserve"> </v>
      </c>
      <c r="AW10" s="101"/>
      <c r="AX10" s="101"/>
      <c r="AY10" s="122" t="str">
        <f t="shared" si="0"/>
        <v xml:space="preserve"> </v>
      </c>
      <c r="AZ10" s="123"/>
      <c r="BA10" s="123"/>
      <c r="BB10" s="98" t="s">
        <v>14</v>
      </c>
      <c r="BC10" s="124"/>
      <c r="BG10" s="190" t="str">
        <f t="shared" si="4"/>
        <v xml:space="preserve"> </v>
      </c>
      <c r="BH10" s="191">
        <f t="shared" si="5"/>
        <v>0</v>
      </c>
    </row>
    <row r="11" spans="1:60" ht="25.5" customHeight="1" x14ac:dyDescent="0.4">
      <c r="A11" s="134"/>
      <c r="B11" s="135"/>
      <c r="C11" s="144"/>
      <c r="D11" s="145"/>
      <c r="E11" s="146"/>
      <c r="F11" s="100" t="s">
        <v>39</v>
      </c>
      <c r="G11" s="98"/>
      <c r="H11" s="98"/>
      <c r="I11" s="99"/>
      <c r="J11" s="100" t="s">
        <v>20</v>
      </c>
      <c r="K11" s="98"/>
      <c r="L11" s="6" t="s">
        <v>5</v>
      </c>
      <c r="M11" s="101" t="str">
        <f>IF(B4=0," ",B4*1/100)</f>
        <v xml:space="preserve"> </v>
      </c>
      <c r="N11" s="101"/>
      <c r="O11" s="101"/>
      <c r="P11" s="2" t="s">
        <v>6</v>
      </c>
      <c r="Q11" s="3" t="s">
        <v>7</v>
      </c>
      <c r="R11" s="112" t="s">
        <v>8</v>
      </c>
      <c r="S11" s="112"/>
      <c r="T11" s="7" t="s">
        <v>5</v>
      </c>
      <c r="U11" s="113">
        <v>13</v>
      </c>
      <c r="V11" s="113"/>
      <c r="W11" s="8" t="s">
        <v>6</v>
      </c>
      <c r="X11" s="4" t="s">
        <v>9</v>
      </c>
      <c r="Y11" s="112" t="s">
        <v>10</v>
      </c>
      <c r="Z11" s="112"/>
      <c r="AA11" s="7" t="s">
        <v>5</v>
      </c>
      <c r="AB11" s="114">
        <v>2</v>
      </c>
      <c r="AC11" s="114"/>
      <c r="AD11" s="114"/>
      <c r="AE11" s="5" t="s">
        <v>6</v>
      </c>
      <c r="AF11" s="5" t="s">
        <v>7</v>
      </c>
      <c r="AG11" s="5" t="s">
        <v>11</v>
      </c>
      <c r="AH11" s="121" t="str">
        <f>IF(BG11=" "," ",ROUND(BG11,1))</f>
        <v xml:space="preserve"> </v>
      </c>
      <c r="AI11" s="121"/>
      <c r="AJ11" s="121"/>
      <c r="AK11" s="95" t="s">
        <v>28</v>
      </c>
      <c r="AL11" s="95"/>
      <c r="AM11" s="96" t="str">
        <f t="shared" si="2"/>
        <v xml:space="preserve"> </v>
      </c>
      <c r="AN11" s="97"/>
      <c r="AO11" s="97"/>
      <c r="AP11" s="98" t="s">
        <v>14</v>
      </c>
      <c r="AQ11" s="99"/>
      <c r="AR11" s="98" t="s">
        <v>33</v>
      </c>
      <c r="AS11" s="98"/>
      <c r="AT11" s="98"/>
      <c r="AU11" s="98"/>
      <c r="AV11" s="101" t="str">
        <f t="shared" si="3"/>
        <v xml:space="preserve"> </v>
      </c>
      <c r="AW11" s="101"/>
      <c r="AX11" s="101"/>
      <c r="AY11" s="122" t="str">
        <f t="shared" si="0"/>
        <v xml:space="preserve"> </v>
      </c>
      <c r="AZ11" s="123"/>
      <c r="BA11" s="123"/>
      <c r="BB11" s="98" t="s">
        <v>14</v>
      </c>
      <c r="BC11" s="124"/>
      <c r="BG11" s="190" t="str">
        <f>IFERROR(M11*U11/AB11," ")</f>
        <v xml:space="preserve"> </v>
      </c>
      <c r="BH11" s="191">
        <f t="shared" si="5"/>
        <v>0</v>
      </c>
    </row>
    <row r="12" spans="1:60" ht="25.5" customHeight="1" x14ac:dyDescent="0.4">
      <c r="A12" s="134"/>
      <c r="B12" s="135"/>
      <c r="C12" s="94" t="s">
        <v>24</v>
      </c>
      <c r="D12" s="94"/>
      <c r="E12" s="94"/>
      <c r="F12" s="94"/>
      <c r="G12" s="94"/>
      <c r="H12" s="94"/>
      <c r="I12" s="94"/>
      <c r="J12" s="100" t="s">
        <v>21</v>
      </c>
      <c r="K12" s="98"/>
      <c r="L12" s="6" t="s">
        <v>5</v>
      </c>
      <c r="M12" s="101" t="str">
        <f>IF(B4=0," ",B4*75/100)</f>
        <v xml:space="preserve"> </v>
      </c>
      <c r="N12" s="101"/>
      <c r="O12" s="101"/>
      <c r="P12" s="2" t="s">
        <v>6</v>
      </c>
      <c r="Q12" s="3" t="s">
        <v>7</v>
      </c>
      <c r="R12" s="112" t="s">
        <v>8</v>
      </c>
      <c r="S12" s="112"/>
      <c r="T12" s="7" t="s">
        <v>5</v>
      </c>
      <c r="U12" s="113">
        <v>3</v>
      </c>
      <c r="V12" s="113"/>
      <c r="W12" s="8" t="s">
        <v>6</v>
      </c>
      <c r="X12" s="4" t="s">
        <v>9</v>
      </c>
      <c r="Y12" s="112" t="s">
        <v>10</v>
      </c>
      <c r="Z12" s="112"/>
      <c r="AA12" s="7" t="s">
        <v>5</v>
      </c>
      <c r="AB12" s="125"/>
      <c r="AC12" s="125"/>
      <c r="AD12" s="125"/>
      <c r="AE12" s="5" t="s">
        <v>6</v>
      </c>
      <c r="AF12" s="5" t="s">
        <v>7</v>
      </c>
      <c r="AG12" s="5" t="s">
        <v>11</v>
      </c>
      <c r="AH12" s="121" t="str">
        <f>IF(BG12=" "," ",ROUND(BG12,1))</f>
        <v xml:space="preserve"> </v>
      </c>
      <c r="AI12" s="121"/>
      <c r="AJ12" s="121"/>
      <c r="AK12" s="95" t="s">
        <v>29</v>
      </c>
      <c r="AL12" s="95"/>
      <c r="AM12" s="96" t="str">
        <f t="shared" si="2"/>
        <v xml:space="preserve"> </v>
      </c>
      <c r="AN12" s="97"/>
      <c r="AO12" s="97"/>
      <c r="AP12" s="98" t="s">
        <v>14</v>
      </c>
      <c r="AQ12" s="99"/>
      <c r="AR12" s="98" t="s">
        <v>34</v>
      </c>
      <c r="AS12" s="98"/>
      <c r="AT12" s="98"/>
      <c r="AU12" s="98"/>
      <c r="AV12" s="101" t="str">
        <f t="shared" si="3"/>
        <v xml:space="preserve"> </v>
      </c>
      <c r="AW12" s="101"/>
      <c r="AX12" s="101"/>
      <c r="AY12" s="122" t="str">
        <f t="shared" si="0"/>
        <v xml:space="preserve"> </v>
      </c>
      <c r="AZ12" s="123"/>
      <c r="BA12" s="123"/>
      <c r="BB12" s="98" t="s">
        <v>14</v>
      </c>
      <c r="BC12" s="124"/>
      <c r="BG12" s="190" t="str">
        <f t="shared" ref="BG12" si="6">IFERROR(M12*U12/AB12," ")</f>
        <v xml:space="preserve"> </v>
      </c>
      <c r="BH12" s="191">
        <f t="shared" si="5"/>
        <v>0</v>
      </c>
    </row>
    <row r="13" spans="1:60" ht="25.5" customHeight="1" thickBot="1" x14ac:dyDescent="0.45">
      <c r="A13" s="136"/>
      <c r="B13" s="137"/>
      <c r="C13" s="94" t="s">
        <v>25</v>
      </c>
      <c r="D13" s="94"/>
      <c r="E13" s="94"/>
      <c r="F13" s="94"/>
      <c r="G13" s="94"/>
      <c r="H13" s="94"/>
      <c r="I13" s="94"/>
      <c r="J13" s="100" t="s">
        <v>22</v>
      </c>
      <c r="K13" s="98"/>
      <c r="L13" s="6" t="s">
        <v>5</v>
      </c>
      <c r="M13" s="101" t="str">
        <f>IF(B4=0," ",B4*3.5/100)</f>
        <v xml:space="preserve"> </v>
      </c>
      <c r="N13" s="101"/>
      <c r="O13" s="101"/>
      <c r="P13" s="2" t="s">
        <v>6</v>
      </c>
      <c r="Q13" s="3" t="s">
        <v>7</v>
      </c>
      <c r="R13" s="112" t="s">
        <v>8</v>
      </c>
      <c r="S13" s="112"/>
      <c r="T13" s="7" t="s">
        <v>5</v>
      </c>
      <c r="U13" s="113">
        <v>13</v>
      </c>
      <c r="V13" s="113"/>
      <c r="W13" s="8" t="s">
        <v>6</v>
      </c>
      <c r="X13" s="4" t="s">
        <v>9</v>
      </c>
      <c r="Y13" s="112" t="s">
        <v>10</v>
      </c>
      <c r="Z13" s="112"/>
      <c r="AA13" s="7" t="s">
        <v>5</v>
      </c>
      <c r="AB13" s="114">
        <v>11.4</v>
      </c>
      <c r="AC13" s="114"/>
      <c r="AD13" s="114"/>
      <c r="AE13" s="5" t="s">
        <v>6</v>
      </c>
      <c r="AF13" s="5" t="s">
        <v>7</v>
      </c>
      <c r="AG13" s="5" t="s">
        <v>11</v>
      </c>
      <c r="AH13" s="121" t="str">
        <f>IF(BG13=" "," ",ROUND(BG13,1))</f>
        <v xml:space="preserve"> </v>
      </c>
      <c r="AI13" s="121"/>
      <c r="AJ13" s="121"/>
      <c r="AK13" s="95" t="s">
        <v>30</v>
      </c>
      <c r="AL13" s="95"/>
      <c r="AM13" s="96" t="str">
        <f t="shared" si="2"/>
        <v xml:space="preserve"> </v>
      </c>
      <c r="AN13" s="97"/>
      <c r="AO13" s="97"/>
      <c r="AP13" s="98" t="s">
        <v>14</v>
      </c>
      <c r="AQ13" s="99"/>
      <c r="AR13" s="98" t="s">
        <v>35</v>
      </c>
      <c r="AS13" s="98"/>
      <c r="AT13" s="98"/>
      <c r="AU13" s="98"/>
      <c r="AV13" s="101" t="str">
        <f t="shared" si="3"/>
        <v xml:space="preserve"> </v>
      </c>
      <c r="AW13" s="101"/>
      <c r="AX13" s="101"/>
      <c r="AY13" s="126" t="str">
        <f t="shared" si="0"/>
        <v xml:space="preserve"> </v>
      </c>
      <c r="AZ13" s="127"/>
      <c r="BA13" s="127"/>
      <c r="BB13" s="128" t="s">
        <v>14</v>
      </c>
      <c r="BC13" s="129"/>
      <c r="BG13" s="190" t="str">
        <f>IFERROR(M13*U13/AB13," ")</f>
        <v xml:space="preserve"> </v>
      </c>
      <c r="BH13" s="191">
        <f t="shared" si="5"/>
        <v>0</v>
      </c>
    </row>
    <row r="14" spans="1:60" ht="13.5" customHeight="1" thickTop="1" x14ac:dyDescent="0.4"/>
    <row r="15" spans="1:60" ht="9" customHeight="1" x14ac:dyDescent="0.4"/>
    <row r="16" spans="1:60" ht="16.5" customHeight="1" x14ac:dyDescent="0.4">
      <c r="AH16" s="130" t="s">
        <v>117</v>
      </c>
      <c r="AI16" s="130"/>
      <c r="AJ16" s="130"/>
      <c r="AK16" s="130"/>
      <c r="AL16" s="130"/>
      <c r="AM16" s="130"/>
      <c r="AN16" s="130"/>
      <c r="AO16" s="130"/>
      <c r="AP16" s="130"/>
      <c r="AQ16" s="130"/>
      <c r="AR16" s="130"/>
      <c r="AS16" s="130"/>
      <c r="AT16" s="130"/>
      <c r="AU16" s="130"/>
      <c r="AV16" s="130"/>
      <c r="AW16" s="130"/>
      <c r="AX16" s="130"/>
      <c r="AY16" s="130"/>
      <c r="AZ16" s="130"/>
      <c r="BA16" s="130"/>
      <c r="BB16" s="130"/>
      <c r="BC16" s="130"/>
      <c r="BF16" s="191">
        <v>11.4</v>
      </c>
    </row>
    <row r="17" spans="1:59" ht="13.5" customHeight="1" x14ac:dyDescent="0.4">
      <c r="BF17" s="191">
        <v>133</v>
      </c>
    </row>
    <row r="18" spans="1:59" ht="19.5" customHeight="1" thickBot="1" x14ac:dyDescent="0.45">
      <c r="A18" s="10" t="s">
        <v>41</v>
      </c>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row>
    <row r="19" spans="1:59" ht="19.5" customHeight="1" thickTop="1" thickBot="1" x14ac:dyDescent="0.45">
      <c r="A19" s="131"/>
      <c r="B19" s="131"/>
      <c r="C19" s="131"/>
      <c r="D19" s="131" t="s">
        <v>46</v>
      </c>
      <c r="E19" s="131"/>
      <c r="F19" s="131"/>
      <c r="G19" s="131"/>
      <c r="H19" s="131"/>
      <c r="I19" s="131" t="s">
        <v>47</v>
      </c>
      <c r="J19" s="131"/>
      <c r="K19" s="131"/>
      <c r="L19" s="131"/>
      <c r="M19" s="131"/>
      <c r="N19" s="131"/>
      <c r="O19" s="131" t="s">
        <v>48</v>
      </c>
      <c r="P19" s="131"/>
      <c r="Q19" s="131"/>
      <c r="R19" s="131"/>
      <c r="S19" s="131"/>
      <c r="T19" s="131"/>
      <c r="U19" s="131"/>
      <c r="V19" s="131"/>
      <c r="W19" s="131"/>
      <c r="X19" s="131"/>
      <c r="Y19" s="131"/>
      <c r="Z19" s="131"/>
      <c r="AA19" s="131"/>
      <c r="AB19" s="131"/>
      <c r="AC19" s="41"/>
      <c r="AD19" s="187" t="s">
        <v>49</v>
      </c>
      <c r="AE19" s="188"/>
      <c r="AF19" s="188"/>
      <c r="AG19" s="188"/>
      <c r="AH19" s="188"/>
      <c r="AI19" s="188"/>
      <c r="AJ19" s="189"/>
      <c r="AK19" s="9"/>
      <c r="AL19" s="9"/>
      <c r="AM19" s="9"/>
      <c r="AN19" s="9"/>
      <c r="AO19" s="9"/>
      <c r="AP19" s="9"/>
      <c r="AQ19" s="9"/>
      <c r="AR19" s="9"/>
      <c r="AS19" s="9"/>
      <c r="AT19" s="9"/>
      <c r="AU19" s="9"/>
      <c r="AV19" s="9"/>
      <c r="AW19" s="9"/>
      <c r="AX19" s="9"/>
      <c r="AY19" s="9"/>
      <c r="AZ19" s="9"/>
      <c r="BA19" s="9"/>
      <c r="BB19" s="9"/>
      <c r="BC19" s="9"/>
    </row>
    <row r="20" spans="1:59" ht="22.5" customHeight="1" thickTop="1" x14ac:dyDescent="0.4">
      <c r="A20" s="171" t="s">
        <v>45</v>
      </c>
      <c r="B20" s="172"/>
      <c r="C20" s="172"/>
      <c r="D20" s="147" t="s">
        <v>36</v>
      </c>
      <c r="E20" s="147"/>
      <c r="F20" s="147"/>
      <c r="G20" s="147"/>
      <c r="H20" s="147"/>
      <c r="I20" s="147" t="s">
        <v>44</v>
      </c>
      <c r="J20" s="147"/>
      <c r="K20" s="147"/>
      <c r="L20" s="147"/>
      <c r="M20" s="147"/>
      <c r="N20" s="147"/>
      <c r="O20" s="147" t="s">
        <v>42</v>
      </c>
      <c r="P20" s="147"/>
      <c r="Q20" s="147"/>
      <c r="R20" s="147"/>
      <c r="S20" s="147"/>
      <c r="T20" s="147"/>
      <c r="U20" s="147"/>
      <c r="V20" s="147"/>
      <c r="W20" s="147"/>
      <c r="X20" s="147"/>
      <c r="Y20" s="147"/>
      <c r="Z20" s="147"/>
      <c r="AA20" s="147"/>
      <c r="AB20" s="147"/>
      <c r="AC20" s="178"/>
      <c r="AD20" s="185" t="s">
        <v>43</v>
      </c>
      <c r="AE20" s="147"/>
      <c r="AF20" s="147"/>
      <c r="AG20" s="147"/>
      <c r="AH20" s="147"/>
      <c r="AI20" s="147"/>
      <c r="AJ20" s="186"/>
      <c r="AK20" s="9"/>
      <c r="AL20" s="9"/>
      <c r="AM20" s="9"/>
      <c r="AN20" s="9"/>
      <c r="AO20" s="9"/>
      <c r="AP20" s="9"/>
      <c r="AQ20" s="9"/>
      <c r="AR20" s="9"/>
      <c r="AS20" s="9"/>
      <c r="AT20" s="9"/>
      <c r="AU20" s="9"/>
      <c r="AV20" s="9"/>
      <c r="AW20" s="9"/>
      <c r="AX20" s="9"/>
      <c r="AY20" s="9"/>
      <c r="AZ20" s="9"/>
      <c r="BA20" s="9"/>
      <c r="BB20" s="9"/>
      <c r="BC20" s="9"/>
    </row>
    <row r="21" spans="1:59" ht="22.5" customHeight="1" x14ac:dyDescent="0.4">
      <c r="A21" s="22"/>
      <c r="B21" s="22"/>
      <c r="C21" s="22"/>
      <c r="D21" s="148" t="s">
        <v>37</v>
      </c>
      <c r="E21" s="148"/>
      <c r="F21" s="148"/>
      <c r="G21" s="148"/>
      <c r="H21" s="148"/>
      <c r="I21" s="148" t="s">
        <v>50</v>
      </c>
      <c r="J21" s="148"/>
      <c r="K21" s="148"/>
      <c r="L21" s="148"/>
      <c r="M21" s="148"/>
      <c r="N21" s="148"/>
      <c r="O21" s="151" t="s">
        <v>52</v>
      </c>
      <c r="P21" s="152"/>
      <c r="Q21" s="152"/>
      <c r="R21" s="152"/>
      <c r="S21" s="152"/>
      <c r="T21" s="152"/>
      <c r="U21" s="152"/>
      <c r="V21" s="152"/>
      <c r="W21" s="152"/>
      <c r="X21" s="152"/>
      <c r="Y21" s="152"/>
      <c r="Z21" s="152"/>
      <c r="AA21" s="152"/>
      <c r="AB21" s="152"/>
      <c r="AC21" s="152"/>
      <c r="AD21" s="149" t="s">
        <v>54</v>
      </c>
      <c r="AE21" s="148"/>
      <c r="AF21" s="148"/>
      <c r="AG21" s="148"/>
      <c r="AH21" s="148"/>
      <c r="AI21" s="148"/>
      <c r="AJ21" s="150"/>
      <c r="AK21" s="9"/>
      <c r="AL21" s="9"/>
      <c r="AM21" s="9"/>
      <c r="AN21" s="9"/>
      <c r="AO21" s="9"/>
      <c r="AP21" s="9"/>
      <c r="AQ21" s="9"/>
      <c r="AR21" s="9"/>
      <c r="AS21" s="9"/>
      <c r="AT21" s="9"/>
      <c r="AU21" s="9"/>
      <c r="AV21" s="9"/>
      <c r="AW21" s="9"/>
      <c r="AX21" s="9"/>
      <c r="AY21" s="9"/>
      <c r="AZ21" s="9"/>
      <c r="BA21" s="9"/>
      <c r="BB21" s="9"/>
      <c r="BC21" s="9"/>
    </row>
    <row r="22" spans="1:59" ht="22.5" customHeight="1" x14ac:dyDescent="0.4">
      <c r="A22" s="22"/>
      <c r="B22" s="22"/>
      <c r="C22" s="22"/>
      <c r="D22" s="148" t="s">
        <v>38</v>
      </c>
      <c r="E22" s="148"/>
      <c r="F22" s="148"/>
      <c r="G22" s="148"/>
      <c r="H22" s="148"/>
      <c r="I22" s="148" t="s">
        <v>50</v>
      </c>
      <c r="J22" s="148"/>
      <c r="K22" s="148"/>
      <c r="L22" s="148"/>
      <c r="M22" s="148"/>
      <c r="N22" s="148"/>
      <c r="O22" s="153"/>
      <c r="P22" s="154"/>
      <c r="Q22" s="154"/>
      <c r="R22" s="154"/>
      <c r="S22" s="154"/>
      <c r="T22" s="154"/>
      <c r="U22" s="154"/>
      <c r="V22" s="154"/>
      <c r="W22" s="154"/>
      <c r="X22" s="154"/>
      <c r="Y22" s="154"/>
      <c r="Z22" s="154"/>
      <c r="AA22" s="154"/>
      <c r="AB22" s="154"/>
      <c r="AC22" s="154"/>
      <c r="AD22" s="149" t="s">
        <v>55</v>
      </c>
      <c r="AE22" s="148"/>
      <c r="AF22" s="148"/>
      <c r="AG22" s="148"/>
      <c r="AH22" s="148"/>
      <c r="AI22" s="148"/>
      <c r="AJ22" s="150"/>
      <c r="AK22" s="9"/>
      <c r="AL22" s="9"/>
      <c r="AM22" s="9"/>
      <c r="AN22" s="9"/>
      <c r="AO22" s="9"/>
      <c r="AP22" s="9"/>
      <c r="AQ22" s="9"/>
      <c r="AR22" s="9"/>
      <c r="AS22" s="9"/>
      <c r="AT22" s="9"/>
      <c r="AU22" s="9"/>
      <c r="AV22" s="9"/>
      <c r="AW22" s="9"/>
      <c r="AX22" s="9"/>
      <c r="AY22" s="9"/>
      <c r="AZ22" s="9"/>
      <c r="BA22" s="9"/>
      <c r="BB22" s="9"/>
      <c r="BC22" s="9"/>
    </row>
    <row r="23" spans="1:59" ht="22.5" customHeight="1" x14ac:dyDescent="0.4">
      <c r="A23" s="22"/>
      <c r="B23" s="22"/>
      <c r="C23" s="22"/>
      <c r="D23" s="148" t="s">
        <v>39</v>
      </c>
      <c r="E23" s="148"/>
      <c r="F23" s="148"/>
      <c r="G23" s="148"/>
      <c r="H23" s="148"/>
      <c r="I23" s="148" t="s">
        <v>51</v>
      </c>
      <c r="J23" s="148"/>
      <c r="K23" s="148"/>
      <c r="L23" s="148"/>
      <c r="M23" s="148"/>
      <c r="N23" s="148"/>
      <c r="O23" s="148" t="s">
        <v>53</v>
      </c>
      <c r="P23" s="148"/>
      <c r="Q23" s="148"/>
      <c r="R23" s="148"/>
      <c r="S23" s="148"/>
      <c r="T23" s="148"/>
      <c r="U23" s="148"/>
      <c r="V23" s="148"/>
      <c r="W23" s="148"/>
      <c r="X23" s="148"/>
      <c r="Y23" s="148"/>
      <c r="Z23" s="148"/>
      <c r="AA23" s="148"/>
      <c r="AB23" s="148"/>
      <c r="AC23" s="167"/>
      <c r="AD23" s="149" t="s">
        <v>59</v>
      </c>
      <c r="AE23" s="148"/>
      <c r="AF23" s="148"/>
      <c r="AG23" s="148"/>
      <c r="AH23" s="148"/>
      <c r="AI23" s="148"/>
      <c r="AJ23" s="150"/>
      <c r="AK23" s="9"/>
      <c r="AL23" s="9"/>
      <c r="AM23" s="9"/>
      <c r="AN23" s="9"/>
      <c r="AO23" s="9"/>
      <c r="AP23" s="9"/>
      <c r="AQ23" s="9"/>
      <c r="AR23" s="9"/>
      <c r="AS23" s="9"/>
      <c r="AT23" s="9"/>
      <c r="AU23" s="9"/>
      <c r="AV23" s="9"/>
      <c r="AW23" s="9"/>
      <c r="AX23" s="9"/>
      <c r="AY23" s="9"/>
      <c r="AZ23" s="9"/>
      <c r="BA23" s="9"/>
      <c r="BB23" s="9"/>
      <c r="BC23" s="9"/>
    </row>
    <row r="24" spans="1:59" ht="22.5" customHeight="1" x14ac:dyDescent="0.4">
      <c r="A24" s="182" t="s">
        <v>24</v>
      </c>
      <c r="B24" s="152"/>
      <c r="C24" s="152"/>
      <c r="D24" s="152"/>
      <c r="E24" s="152"/>
      <c r="F24" s="152"/>
      <c r="G24" s="152"/>
      <c r="H24" s="183"/>
      <c r="I24" s="162" t="s">
        <v>51</v>
      </c>
      <c r="J24" s="162"/>
      <c r="K24" s="162"/>
      <c r="L24" s="162"/>
      <c r="M24" s="162"/>
      <c r="N24" s="162"/>
      <c r="O24" s="162" t="s">
        <v>53</v>
      </c>
      <c r="P24" s="162"/>
      <c r="Q24" s="162"/>
      <c r="R24" s="162"/>
      <c r="S24" s="162"/>
      <c r="T24" s="162"/>
      <c r="U24" s="162"/>
      <c r="V24" s="162"/>
      <c r="W24" s="162"/>
      <c r="X24" s="162"/>
      <c r="Y24" s="162"/>
      <c r="Z24" s="162"/>
      <c r="AA24" s="162"/>
      <c r="AB24" s="162"/>
      <c r="AC24" s="163"/>
      <c r="AD24" s="164" t="s">
        <v>60</v>
      </c>
      <c r="AE24" s="162"/>
      <c r="AF24" s="162"/>
      <c r="AG24" s="162"/>
      <c r="AH24" s="162"/>
      <c r="AI24" s="162"/>
      <c r="AJ24" s="165"/>
      <c r="AK24" s="9"/>
      <c r="AL24" s="9"/>
      <c r="AM24" s="9"/>
      <c r="AN24" s="9"/>
      <c r="AO24" s="9"/>
      <c r="AP24" s="9"/>
      <c r="AQ24" s="9"/>
      <c r="AR24" s="9"/>
      <c r="AS24" s="9"/>
      <c r="AT24" s="9"/>
      <c r="AU24" s="9"/>
      <c r="AV24" s="9"/>
      <c r="AW24" s="9"/>
      <c r="AX24" s="9"/>
      <c r="AY24" s="9"/>
      <c r="AZ24" s="9"/>
      <c r="BA24" s="9"/>
      <c r="BB24" s="9"/>
      <c r="BC24" s="9"/>
    </row>
    <row r="25" spans="1:59" ht="27.75" customHeight="1" x14ac:dyDescent="0.4">
      <c r="A25" s="153"/>
      <c r="B25" s="154"/>
      <c r="C25" s="154"/>
      <c r="D25" s="154"/>
      <c r="E25" s="154"/>
      <c r="F25" s="154"/>
      <c r="G25" s="154"/>
      <c r="H25" s="184"/>
      <c r="I25" s="173" t="s">
        <v>56</v>
      </c>
      <c r="J25" s="174"/>
      <c r="K25" s="174"/>
      <c r="L25" s="174"/>
      <c r="M25" s="174"/>
      <c r="N25" s="175"/>
      <c r="O25" s="176" t="s">
        <v>57</v>
      </c>
      <c r="P25" s="174"/>
      <c r="Q25" s="174"/>
      <c r="R25" s="174"/>
      <c r="S25" s="174"/>
      <c r="T25" s="174"/>
      <c r="U25" s="174"/>
      <c r="V25" s="174"/>
      <c r="W25" s="174"/>
      <c r="X25" s="174"/>
      <c r="Y25" s="174"/>
      <c r="Z25" s="174"/>
      <c r="AA25" s="174"/>
      <c r="AB25" s="174"/>
      <c r="AC25" s="177"/>
      <c r="AD25" s="179" t="s">
        <v>58</v>
      </c>
      <c r="AE25" s="180"/>
      <c r="AF25" s="180"/>
      <c r="AG25" s="180"/>
      <c r="AH25" s="180"/>
      <c r="AI25" s="180"/>
      <c r="AJ25" s="181"/>
      <c r="AK25" s="9"/>
      <c r="AL25" s="9"/>
      <c r="AM25" s="9"/>
      <c r="AN25" s="9"/>
      <c r="AO25" s="9"/>
      <c r="AP25" s="9"/>
      <c r="AQ25" s="9"/>
      <c r="AR25" s="9"/>
      <c r="AS25" s="9"/>
      <c r="AT25" s="9"/>
      <c r="AU25" s="9"/>
      <c r="AV25" s="9"/>
      <c r="AW25" s="9"/>
      <c r="AX25" s="9"/>
      <c r="AY25" s="9"/>
      <c r="AZ25" s="9"/>
      <c r="BA25" s="9"/>
      <c r="BB25" s="9"/>
      <c r="BC25" s="9"/>
    </row>
    <row r="26" spans="1:59" ht="22.5" customHeight="1" thickBot="1" x14ac:dyDescent="0.45">
      <c r="A26" s="148" t="s">
        <v>25</v>
      </c>
      <c r="B26" s="148"/>
      <c r="C26" s="148"/>
      <c r="D26" s="148"/>
      <c r="E26" s="148"/>
      <c r="F26" s="148"/>
      <c r="G26" s="148"/>
      <c r="H26" s="148"/>
      <c r="I26" s="166" t="s">
        <v>51</v>
      </c>
      <c r="J26" s="148"/>
      <c r="K26" s="148"/>
      <c r="L26" s="148"/>
      <c r="M26" s="148"/>
      <c r="N26" s="148"/>
      <c r="O26" s="148" t="s">
        <v>61</v>
      </c>
      <c r="P26" s="148"/>
      <c r="Q26" s="148"/>
      <c r="R26" s="148"/>
      <c r="S26" s="148"/>
      <c r="T26" s="148"/>
      <c r="U26" s="148"/>
      <c r="V26" s="148"/>
      <c r="W26" s="148"/>
      <c r="X26" s="148"/>
      <c r="Y26" s="148"/>
      <c r="Z26" s="148"/>
      <c r="AA26" s="148"/>
      <c r="AB26" s="148"/>
      <c r="AC26" s="167"/>
      <c r="AD26" s="168" t="s">
        <v>60</v>
      </c>
      <c r="AE26" s="169"/>
      <c r="AF26" s="169"/>
      <c r="AG26" s="169"/>
      <c r="AH26" s="169"/>
      <c r="AI26" s="169"/>
      <c r="AJ26" s="170"/>
      <c r="AK26" s="9"/>
      <c r="AL26" s="9"/>
      <c r="AM26" s="9"/>
      <c r="AN26" s="9"/>
      <c r="AO26" s="9"/>
      <c r="AP26" s="9"/>
      <c r="AQ26" s="9"/>
      <c r="AR26" s="9"/>
      <c r="AS26" s="9"/>
      <c r="AT26" s="9"/>
      <c r="AU26" s="9"/>
      <c r="AV26" s="9"/>
      <c r="AW26" s="9"/>
      <c r="AX26" s="9"/>
      <c r="AY26" s="9"/>
      <c r="AZ26" s="9"/>
      <c r="BA26" s="9"/>
      <c r="BB26" s="9"/>
      <c r="BC26" s="9"/>
    </row>
    <row r="27" spans="1:59" ht="9" customHeight="1" thickTop="1" x14ac:dyDescent="0.4">
      <c r="A27" s="15"/>
      <c r="B27" s="15"/>
      <c r="C27" s="15"/>
      <c r="D27" s="15"/>
      <c r="E27" s="15"/>
      <c r="F27" s="15"/>
      <c r="G27" s="15"/>
      <c r="H27" s="15"/>
      <c r="I27" s="16"/>
      <c r="J27" s="15"/>
      <c r="K27" s="15"/>
      <c r="L27" s="15"/>
      <c r="M27" s="15"/>
      <c r="N27" s="15"/>
      <c r="O27" s="15"/>
      <c r="P27" s="15"/>
      <c r="Q27" s="15"/>
      <c r="R27" s="15"/>
      <c r="S27" s="15"/>
      <c r="T27" s="15"/>
      <c r="U27" s="15"/>
      <c r="V27" s="15"/>
      <c r="W27" s="15"/>
      <c r="X27" s="15"/>
      <c r="Y27" s="15"/>
      <c r="Z27" s="15"/>
      <c r="AA27" s="15"/>
      <c r="AB27" s="15"/>
      <c r="AC27" s="15"/>
      <c r="AD27" s="16"/>
      <c r="AE27" s="15"/>
      <c r="AF27" s="15"/>
      <c r="AG27" s="15"/>
      <c r="AH27" s="15"/>
      <c r="AI27" s="15"/>
      <c r="AJ27" s="15"/>
      <c r="AK27" s="9"/>
      <c r="AL27" s="9"/>
      <c r="AM27" s="9"/>
      <c r="AN27" s="9"/>
      <c r="AO27" s="9"/>
      <c r="AP27" s="9"/>
      <c r="AQ27" s="9"/>
      <c r="AR27" s="9"/>
      <c r="AS27" s="9"/>
      <c r="AT27" s="9"/>
      <c r="AU27" s="9"/>
      <c r="AV27" s="9"/>
      <c r="AW27" s="9"/>
      <c r="AX27" s="9"/>
      <c r="AY27" s="9"/>
      <c r="AZ27" s="9"/>
      <c r="BA27" s="9"/>
      <c r="BB27" s="9"/>
      <c r="BC27" s="9"/>
    </row>
    <row r="28" spans="1:59" ht="27.75" customHeight="1" x14ac:dyDescent="0.4">
      <c r="A28" s="90" t="s">
        <v>113</v>
      </c>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row>
    <row r="29" spans="1:59" ht="21.95" customHeight="1" x14ac:dyDescent="0.4">
      <c r="A29" s="89" t="s">
        <v>36</v>
      </c>
      <c r="B29" s="89"/>
      <c r="C29" s="89"/>
      <c r="D29" s="89"/>
      <c r="E29" s="89"/>
      <c r="F29" s="89"/>
      <c r="G29" s="89"/>
      <c r="H29" s="79" t="s">
        <v>62</v>
      </c>
      <c r="I29" s="80"/>
      <c r="J29" s="80"/>
      <c r="K29" s="80"/>
      <c r="L29" s="80"/>
      <c r="M29" s="80"/>
      <c r="N29" s="80"/>
      <c r="O29" s="80"/>
      <c r="P29" s="80"/>
      <c r="Q29" s="80"/>
      <c r="R29" s="80"/>
      <c r="S29" s="80"/>
      <c r="T29" s="80"/>
      <c r="U29" s="81">
        <v>0.06</v>
      </c>
      <c r="V29" s="81"/>
      <c r="W29" s="81"/>
      <c r="X29" s="82" t="s">
        <v>63</v>
      </c>
      <c r="Y29" s="82"/>
      <c r="Z29" s="82"/>
      <c r="AA29" s="82"/>
      <c r="AB29" s="82"/>
      <c r="AC29" s="82"/>
      <c r="AD29" s="82"/>
      <c r="AE29" s="11" t="s">
        <v>8</v>
      </c>
      <c r="AF29" s="80" t="s">
        <v>64</v>
      </c>
      <c r="AG29" s="80"/>
      <c r="AH29" s="80"/>
      <c r="AI29" s="80"/>
      <c r="AJ29" s="80"/>
      <c r="AK29" s="83" t="str">
        <f>IF(AY8&gt;AM8,AY8,AM8)</f>
        <v xml:space="preserve"> </v>
      </c>
      <c r="AL29" s="83"/>
      <c r="AM29" s="82" t="s">
        <v>65</v>
      </c>
      <c r="AN29" s="82"/>
      <c r="AO29" s="11"/>
      <c r="AP29" s="12"/>
      <c r="AQ29" s="12"/>
      <c r="AR29" s="12"/>
      <c r="AS29" s="11"/>
      <c r="AT29" s="12"/>
      <c r="AU29" s="12"/>
      <c r="AV29" s="11" t="s">
        <v>11</v>
      </c>
      <c r="AW29" s="84" t="str">
        <f>IF(BE29=0," ",BE29)</f>
        <v xml:space="preserve"> </v>
      </c>
      <c r="AX29" s="84"/>
      <c r="AY29" s="84"/>
      <c r="AZ29" s="71" t="s">
        <v>66</v>
      </c>
      <c r="BA29" s="71"/>
      <c r="BB29" s="71" t="s">
        <v>12</v>
      </c>
      <c r="BC29" s="72"/>
      <c r="BE29" s="192" t="str">
        <f>IFERROR(U29*AK29," ")</f>
        <v xml:space="preserve"> </v>
      </c>
    </row>
    <row r="30" spans="1:59" ht="21.95" customHeight="1" x14ac:dyDescent="0.4">
      <c r="A30" s="89" t="s">
        <v>67</v>
      </c>
      <c r="B30" s="89"/>
      <c r="C30" s="89"/>
      <c r="D30" s="89"/>
      <c r="E30" s="89"/>
      <c r="F30" s="89"/>
      <c r="G30" s="89"/>
      <c r="H30" s="79" t="s">
        <v>68</v>
      </c>
      <c r="I30" s="80"/>
      <c r="J30" s="80"/>
      <c r="K30" s="80"/>
      <c r="L30" s="80"/>
      <c r="M30" s="80"/>
      <c r="N30" s="80"/>
      <c r="O30" s="80"/>
      <c r="P30" s="80"/>
      <c r="Q30" s="80"/>
      <c r="R30" s="80"/>
      <c r="S30" s="80"/>
      <c r="T30" s="80"/>
      <c r="U30" s="81">
        <v>0.2</v>
      </c>
      <c r="V30" s="81"/>
      <c r="W30" s="81"/>
      <c r="X30" s="82" t="s">
        <v>63</v>
      </c>
      <c r="Y30" s="82"/>
      <c r="Z30" s="82"/>
      <c r="AA30" s="82"/>
      <c r="AB30" s="82"/>
      <c r="AC30" s="82"/>
      <c r="AD30" s="82"/>
      <c r="AE30" s="11" t="s">
        <v>8</v>
      </c>
      <c r="AF30" s="80" t="s">
        <v>69</v>
      </c>
      <c r="AG30" s="80"/>
      <c r="AH30" s="80"/>
      <c r="AI30" s="80"/>
      <c r="AJ30" s="80"/>
      <c r="AK30" s="83" t="str">
        <f>IF(AY9&gt;AM9,AY9,AM9)</f>
        <v xml:space="preserve"> </v>
      </c>
      <c r="AL30" s="83"/>
      <c r="AM30" s="82" t="s">
        <v>65</v>
      </c>
      <c r="AN30" s="82"/>
      <c r="AO30" s="11" t="s">
        <v>10</v>
      </c>
      <c r="AP30" s="80" t="s">
        <v>70</v>
      </c>
      <c r="AQ30" s="80"/>
      <c r="AR30" s="80"/>
      <c r="AS30" s="21">
        <v>4</v>
      </c>
      <c r="AT30" s="82" t="s">
        <v>71</v>
      </c>
      <c r="AU30" s="82"/>
      <c r="AV30" s="11" t="s">
        <v>11</v>
      </c>
      <c r="AW30" s="84" t="str">
        <f>IFERROR(U30*BF30," ")</f>
        <v xml:space="preserve"> </v>
      </c>
      <c r="AX30" s="84"/>
      <c r="AY30" s="84"/>
      <c r="AZ30" s="71" t="s">
        <v>66</v>
      </c>
      <c r="BA30" s="71"/>
      <c r="BB30" s="71" t="s">
        <v>26</v>
      </c>
      <c r="BC30" s="72"/>
      <c r="BE30" s="192" t="str">
        <f>IFERROR(U30*BF30," ")</f>
        <v xml:space="preserve"> </v>
      </c>
      <c r="BF30" s="191" t="str">
        <f>IFERROR(ROUNDUP(AK30/AS30,0)," ")</f>
        <v xml:space="preserve"> </v>
      </c>
      <c r="BG30" s="191">
        <v>4</v>
      </c>
    </row>
    <row r="31" spans="1:59" ht="21.95" customHeight="1" x14ac:dyDescent="0.4">
      <c r="A31" s="89" t="s">
        <v>72</v>
      </c>
      <c r="B31" s="89"/>
      <c r="C31" s="89"/>
      <c r="D31" s="89"/>
      <c r="E31" s="89"/>
      <c r="F31" s="89"/>
      <c r="G31" s="89"/>
      <c r="H31" s="79" t="s">
        <v>68</v>
      </c>
      <c r="I31" s="80"/>
      <c r="J31" s="80"/>
      <c r="K31" s="80"/>
      <c r="L31" s="80"/>
      <c r="M31" s="80"/>
      <c r="N31" s="80"/>
      <c r="O31" s="80"/>
      <c r="P31" s="80"/>
      <c r="Q31" s="80"/>
      <c r="R31" s="80"/>
      <c r="S31" s="80"/>
      <c r="T31" s="80"/>
      <c r="U31" s="81">
        <v>0.2</v>
      </c>
      <c r="V31" s="81"/>
      <c r="W31" s="81"/>
      <c r="X31" s="82" t="s">
        <v>63</v>
      </c>
      <c r="Y31" s="82"/>
      <c r="Z31" s="82"/>
      <c r="AA31" s="82"/>
      <c r="AB31" s="82"/>
      <c r="AC31" s="82"/>
      <c r="AD31" s="82"/>
      <c r="AE31" s="11" t="s">
        <v>8</v>
      </c>
      <c r="AF31" s="80" t="s">
        <v>69</v>
      </c>
      <c r="AG31" s="80"/>
      <c r="AH31" s="80"/>
      <c r="AI31" s="80"/>
      <c r="AJ31" s="80"/>
      <c r="AK31" s="83" t="str">
        <f>IF(AY10&gt;AM10,AY10,AM10)</f>
        <v xml:space="preserve"> </v>
      </c>
      <c r="AL31" s="83"/>
      <c r="AM31" s="82" t="s">
        <v>65</v>
      </c>
      <c r="AN31" s="82"/>
      <c r="AO31" s="11" t="s">
        <v>10</v>
      </c>
      <c r="AP31" s="80" t="s">
        <v>70</v>
      </c>
      <c r="AQ31" s="80"/>
      <c r="AR31" s="80"/>
      <c r="AS31" s="21">
        <v>4</v>
      </c>
      <c r="AT31" s="82" t="s">
        <v>71</v>
      </c>
      <c r="AU31" s="82"/>
      <c r="AV31" s="11" t="s">
        <v>11</v>
      </c>
      <c r="AW31" s="84" t="str">
        <f>IFERROR(U31*BF31," ")</f>
        <v xml:space="preserve"> </v>
      </c>
      <c r="AX31" s="84"/>
      <c r="AY31" s="84"/>
      <c r="AZ31" s="71" t="s">
        <v>66</v>
      </c>
      <c r="BA31" s="71"/>
      <c r="BB31" s="71" t="s">
        <v>27</v>
      </c>
      <c r="BC31" s="72"/>
      <c r="BE31" s="192" t="str">
        <f>IFERROR(U31*BF31," ")</f>
        <v xml:space="preserve"> </v>
      </c>
      <c r="BF31" s="191" t="str">
        <f t="shared" ref="BF31:BF33" si="7">IFERROR(ROUNDUP(AK31/AS31,0)," ")</f>
        <v xml:space="preserve"> </v>
      </c>
      <c r="BG31" s="191">
        <v>3</v>
      </c>
    </row>
    <row r="32" spans="1:59" ht="27" customHeight="1" x14ac:dyDescent="0.4">
      <c r="A32" s="78" t="s">
        <v>73</v>
      </c>
      <c r="B32" s="78"/>
      <c r="C32" s="78"/>
      <c r="D32" s="78"/>
      <c r="E32" s="78"/>
      <c r="F32" s="78"/>
      <c r="G32" s="78"/>
      <c r="H32" s="85" t="s">
        <v>74</v>
      </c>
      <c r="I32" s="86"/>
      <c r="J32" s="86"/>
      <c r="K32" s="86"/>
      <c r="L32" s="86"/>
      <c r="M32" s="86"/>
      <c r="N32" s="86"/>
      <c r="O32" s="87"/>
      <c r="P32" s="87"/>
      <c r="Q32" s="88" t="s">
        <v>75</v>
      </c>
      <c r="R32" s="88"/>
      <c r="S32" s="12" t="s">
        <v>8</v>
      </c>
      <c r="T32" s="86" t="s">
        <v>76</v>
      </c>
      <c r="U32" s="86"/>
      <c r="V32" s="86"/>
      <c r="W32" s="86"/>
      <c r="X32" s="86"/>
      <c r="Y32" s="86"/>
      <c r="Z32" s="86"/>
      <c r="AA32" s="87"/>
      <c r="AB32" s="87"/>
      <c r="AC32" s="88" t="s">
        <v>75</v>
      </c>
      <c r="AD32" s="88"/>
      <c r="AE32" s="13" t="s">
        <v>8</v>
      </c>
      <c r="AF32" s="80" t="s">
        <v>69</v>
      </c>
      <c r="AG32" s="80"/>
      <c r="AH32" s="80"/>
      <c r="AI32" s="80"/>
      <c r="AJ32" s="80"/>
      <c r="AK32" s="83" t="str">
        <f>IF(AY11&gt;AM11,AY11,AM11)</f>
        <v xml:space="preserve"> </v>
      </c>
      <c r="AL32" s="83"/>
      <c r="AM32" s="82" t="s">
        <v>65</v>
      </c>
      <c r="AN32" s="82"/>
      <c r="AO32" s="13" t="s">
        <v>10</v>
      </c>
      <c r="AP32" s="80" t="s">
        <v>70</v>
      </c>
      <c r="AQ32" s="80"/>
      <c r="AR32" s="80"/>
      <c r="AS32" s="21">
        <v>2</v>
      </c>
      <c r="AT32" s="82" t="s">
        <v>71</v>
      </c>
      <c r="AU32" s="82"/>
      <c r="AV32" s="14" t="s">
        <v>11</v>
      </c>
      <c r="AW32" s="84" t="str">
        <f>IF((O32*AA32*BF32)=0," ",(O32*AA32*BF32))</f>
        <v xml:space="preserve"> </v>
      </c>
      <c r="AX32" s="84"/>
      <c r="AY32" s="84"/>
      <c r="AZ32" s="71" t="s">
        <v>66</v>
      </c>
      <c r="BA32" s="71"/>
      <c r="BB32" s="71" t="s">
        <v>28</v>
      </c>
      <c r="BC32" s="72"/>
      <c r="BE32" s="193"/>
      <c r="BF32" s="191">
        <f>IFERROR(ROUNDUP(AK32/AS32,0),0)</f>
        <v>0</v>
      </c>
      <c r="BG32" s="191">
        <v>2</v>
      </c>
    </row>
    <row r="33" spans="1:59" ht="27" customHeight="1" x14ac:dyDescent="0.4">
      <c r="A33" s="78" t="s">
        <v>77</v>
      </c>
      <c r="B33" s="78"/>
      <c r="C33" s="78"/>
      <c r="D33" s="78"/>
      <c r="E33" s="78"/>
      <c r="F33" s="78"/>
      <c r="G33" s="78"/>
      <c r="H33" s="85" t="s">
        <v>74</v>
      </c>
      <c r="I33" s="86"/>
      <c r="J33" s="86"/>
      <c r="K33" s="86"/>
      <c r="L33" s="86"/>
      <c r="M33" s="86"/>
      <c r="N33" s="86"/>
      <c r="O33" s="87"/>
      <c r="P33" s="87"/>
      <c r="Q33" s="88" t="s">
        <v>75</v>
      </c>
      <c r="R33" s="88"/>
      <c r="S33" s="12" t="s">
        <v>8</v>
      </c>
      <c r="T33" s="86" t="s">
        <v>76</v>
      </c>
      <c r="U33" s="86"/>
      <c r="V33" s="86"/>
      <c r="W33" s="86"/>
      <c r="X33" s="86"/>
      <c r="Y33" s="86"/>
      <c r="Z33" s="86"/>
      <c r="AA33" s="87"/>
      <c r="AB33" s="87"/>
      <c r="AC33" s="88" t="s">
        <v>75</v>
      </c>
      <c r="AD33" s="88"/>
      <c r="AE33" s="13" t="s">
        <v>8</v>
      </c>
      <c r="AF33" s="80" t="s">
        <v>69</v>
      </c>
      <c r="AG33" s="80"/>
      <c r="AH33" s="80"/>
      <c r="AI33" s="80"/>
      <c r="AJ33" s="80"/>
      <c r="AK33" s="83" t="str">
        <f>IFERROR(IF(AB12=11.4,IF(AY12&gt;AM12,AY12,AM12)+IF(AY13&gt;AM13,AY13,AM13),IF(AY13&gt;AM13,AY13,AM13))," ")</f>
        <v xml:space="preserve"> </v>
      </c>
      <c r="AL33" s="83"/>
      <c r="AM33" s="82" t="s">
        <v>65</v>
      </c>
      <c r="AN33" s="82"/>
      <c r="AO33" s="13" t="s">
        <v>10</v>
      </c>
      <c r="AP33" s="80" t="s">
        <v>70</v>
      </c>
      <c r="AQ33" s="80"/>
      <c r="AR33" s="80"/>
      <c r="AS33" s="21">
        <v>2</v>
      </c>
      <c r="AT33" s="82" t="s">
        <v>71</v>
      </c>
      <c r="AU33" s="82"/>
      <c r="AV33" s="14" t="s">
        <v>11</v>
      </c>
      <c r="AW33" s="84" t="str">
        <f>IF((O33*AA33*BF33)=0," ",(O33*AA33*BF33))</f>
        <v xml:space="preserve"> </v>
      </c>
      <c r="AX33" s="84"/>
      <c r="AY33" s="84"/>
      <c r="AZ33" s="71" t="s">
        <v>66</v>
      </c>
      <c r="BA33" s="71"/>
      <c r="BB33" s="71" t="s">
        <v>29</v>
      </c>
      <c r="BC33" s="72"/>
      <c r="BE33" s="193"/>
      <c r="BF33" s="191">
        <f>IFERROR(ROUNDUP(AK33/AS33,0),0)</f>
        <v>0</v>
      </c>
      <c r="BG33" s="191">
        <v>1</v>
      </c>
    </row>
    <row r="34" spans="1:59" ht="27" customHeight="1" x14ac:dyDescent="0.4">
      <c r="A34" s="78" t="s">
        <v>78</v>
      </c>
      <c r="B34" s="73"/>
      <c r="C34" s="73"/>
      <c r="D34" s="73"/>
      <c r="E34" s="73"/>
      <c r="F34" s="73"/>
      <c r="G34" s="73"/>
      <c r="H34" s="79" t="s">
        <v>79</v>
      </c>
      <c r="I34" s="80"/>
      <c r="J34" s="80"/>
      <c r="K34" s="80"/>
      <c r="L34" s="80"/>
      <c r="M34" s="80"/>
      <c r="N34" s="80"/>
      <c r="O34" s="80"/>
      <c r="P34" s="80"/>
      <c r="Q34" s="80"/>
      <c r="R34" s="80"/>
      <c r="S34" s="80"/>
      <c r="T34" s="80"/>
      <c r="U34" s="81">
        <v>0.83</v>
      </c>
      <c r="V34" s="81"/>
      <c r="W34" s="81"/>
      <c r="X34" s="82" t="s">
        <v>63</v>
      </c>
      <c r="Y34" s="82"/>
      <c r="Z34" s="82"/>
      <c r="AA34" s="82"/>
      <c r="AB34" s="82"/>
      <c r="AC34" s="82"/>
      <c r="AD34" s="82"/>
      <c r="AE34" s="11" t="s">
        <v>8</v>
      </c>
      <c r="AF34" s="80" t="s">
        <v>64</v>
      </c>
      <c r="AG34" s="80"/>
      <c r="AH34" s="80"/>
      <c r="AI34" s="80"/>
      <c r="AJ34" s="80"/>
      <c r="AK34" s="83" t="str">
        <f>IF(AB12=133,IF(AY12&gt;AM12,AY12,AM12)," ")</f>
        <v xml:space="preserve"> </v>
      </c>
      <c r="AL34" s="83"/>
      <c r="AM34" s="82" t="s">
        <v>65</v>
      </c>
      <c r="AN34" s="82"/>
      <c r="AO34" s="11"/>
      <c r="AP34" s="12"/>
      <c r="AQ34" s="12"/>
      <c r="AR34" s="12"/>
      <c r="AS34" s="11"/>
      <c r="AT34" s="12"/>
      <c r="AU34" s="12"/>
      <c r="AV34" s="11" t="s">
        <v>11</v>
      </c>
      <c r="AW34" s="84" t="str">
        <f>IFERROR(BE34," ")</f>
        <v xml:space="preserve"> </v>
      </c>
      <c r="AX34" s="84"/>
      <c r="AY34" s="84"/>
      <c r="AZ34" s="71" t="s">
        <v>66</v>
      </c>
      <c r="BA34" s="71"/>
      <c r="BB34" s="71" t="s">
        <v>30</v>
      </c>
      <c r="BC34" s="72"/>
      <c r="BE34" s="192" t="e">
        <f>U34*AK34</f>
        <v>#VALUE!</v>
      </c>
    </row>
    <row r="35" spans="1:59" ht="12" customHeight="1" thickBot="1" x14ac:dyDescent="0.45"/>
    <row r="36" spans="1:59" ht="16.5" customHeight="1" thickTop="1" x14ac:dyDescent="0.4">
      <c r="I36" s="73" t="s">
        <v>1</v>
      </c>
      <c r="J36" s="73"/>
      <c r="K36" s="73"/>
      <c r="L36" s="73"/>
      <c r="M36" s="73"/>
      <c r="N36" s="73"/>
      <c r="O36" s="73"/>
      <c r="P36" s="73"/>
      <c r="Q36" s="73" t="s">
        <v>80</v>
      </c>
      <c r="R36" s="73"/>
      <c r="S36" s="73"/>
      <c r="T36" s="73"/>
      <c r="U36" s="73"/>
      <c r="V36" s="73"/>
      <c r="W36" s="73"/>
      <c r="X36" s="62"/>
      <c r="Y36" s="74" t="s">
        <v>81</v>
      </c>
      <c r="Z36" s="75"/>
      <c r="AA36" s="75"/>
      <c r="AB36" s="75"/>
      <c r="AC36" s="75"/>
      <c r="AD36" s="75"/>
      <c r="AE36" s="75"/>
      <c r="AF36" s="76"/>
      <c r="AG36" s="77" t="s">
        <v>82</v>
      </c>
      <c r="AH36" s="73"/>
      <c r="AI36" s="73"/>
      <c r="AJ36" s="73"/>
      <c r="AK36" s="73"/>
      <c r="AL36" s="73"/>
      <c r="AM36" s="73"/>
      <c r="AN36" s="73"/>
      <c r="AO36" s="73"/>
      <c r="AP36" s="73"/>
    </row>
    <row r="37" spans="1:59" ht="16.5" customHeight="1" x14ac:dyDescent="0.4">
      <c r="I37" s="22" t="s">
        <v>36</v>
      </c>
      <c r="J37" s="22"/>
      <c r="K37" s="22"/>
      <c r="L37" s="22"/>
      <c r="M37" s="22"/>
      <c r="N37" s="22"/>
      <c r="O37" s="22"/>
      <c r="P37" s="22"/>
      <c r="Q37" s="22" t="s">
        <v>83</v>
      </c>
      <c r="R37" s="22"/>
      <c r="S37" s="22"/>
      <c r="T37" s="22"/>
      <c r="U37" s="22"/>
      <c r="V37" s="22"/>
      <c r="W37" s="22"/>
      <c r="X37" s="57"/>
      <c r="Y37" s="65" t="s">
        <v>84</v>
      </c>
      <c r="Z37" s="22"/>
      <c r="AA37" s="22"/>
      <c r="AB37" s="22"/>
      <c r="AC37" s="22"/>
      <c r="AD37" s="22"/>
      <c r="AE37" s="22"/>
      <c r="AF37" s="66"/>
      <c r="AG37" s="61" t="s">
        <v>85</v>
      </c>
      <c r="AH37" s="22"/>
      <c r="AI37" s="22"/>
      <c r="AJ37" s="22"/>
      <c r="AK37" s="22"/>
      <c r="AL37" s="22"/>
      <c r="AM37" s="22"/>
      <c r="AN37" s="22"/>
      <c r="AO37" s="22"/>
      <c r="AP37" s="22"/>
    </row>
    <row r="38" spans="1:59" ht="30" customHeight="1" x14ac:dyDescent="0.4">
      <c r="I38" s="22" t="s">
        <v>86</v>
      </c>
      <c r="J38" s="22"/>
      <c r="K38" s="22"/>
      <c r="L38" s="22"/>
      <c r="M38" s="22"/>
      <c r="N38" s="22"/>
      <c r="O38" s="22"/>
      <c r="P38" s="22"/>
      <c r="Q38" s="56" t="s">
        <v>87</v>
      </c>
      <c r="R38" s="22"/>
      <c r="S38" s="22"/>
      <c r="T38" s="22"/>
      <c r="U38" s="22"/>
      <c r="V38" s="22"/>
      <c r="W38" s="22"/>
      <c r="X38" s="57"/>
      <c r="Y38" s="65" t="s">
        <v>88</v>
      </c>
      <c r="Z38" s="22"/>
      <c r="AA38" s="22"/>
      <c r="AB38" s="22"/>
      <c r="AC38" s="22"/>
      <c r="AD38" s="22"/>
      <c r="AE38" s="22"/>
      <c r="AF38" s="66"/>
      <c r="AG38" s="61" t="s">
        <v>89</v>
      </c>
      <c r="AH38" s="22"/>
      <c r="AI38" s="22"/>
      <c r="AJ38" s="22"/>
      <c r="AK38" s="22"/>
      <c r="AL38" s="22"/>
      <c r="AM38" s="22"/>
      <c r="AN38" s="22"/>
      <c r="AO38" s="22"/>
      <c r="AP38" s="22"/>
    </row>
    <row r="39" spans="1:59" ht="30" customHeight="1" x14ac:dyDescent="0.4">
      <c r="I39" s="67" t="s">
        <v>90</v>
      </c>
      <c r="J39" s="68"/>
      <c r="K39" s="68"/>
      <c r="L39" s="68"/>
      <c r="M39" s="68"/>
      <c r="N39" s="68"/>
      <c r="O39" s="68"/>
      <c r="P39" s="68"/>
      <c r="Q39" s="56" t="s">
        <v>91</v>
      </c>
      <c r="R39" s="22"/>
      <c r="S39" s="22"/>
      <c r="T39" s="22"/>
      <c r="U39" s="22"/>
      <c r="V39" s="22"/>
      <c r="W39" s="22"/>
      <c r="X39" s="57"/>
      <c r="Y39" s="69" t="s">
        <v>92</v>
      </c>
      <c r="Z39" s="22"/>
      <c r="AA39" s="22"/>
      <c r="AB39" s="22"/>
      <c r="AC39" s="22"/>
      <c r="AD39" s="22"/>
      <c r="AE39" s="22"/>
      <c r="AF39" s="66"/>
      <c r="AG39" s="70" t="s">
        <v>93</v>
      </c>
      <c r="AH39" s="22"/>
      <c r="AI39" s="22"/>
      <c r="AJ39" s="22"/>
      <c r="AK39" s="22"/>
      <c r="AL39" s="22"/>
      <c r="AM39" s="22"/>
      <c r="AN39" s="22"/>
      <c r="AO39" s="22"/>
      <c r="AP39" s="22"/>
    </row>
    <row r="40" spans="1:59" ht="16.5" customHeight="1" x14ac:dyDescent="0.4">
      <c r="I40" s="68"/>
      <c r="J40" s="68"/>
      <c r="K40" s="68"/>
      <c r="L40" s="68"/>
      <c r="M40" s="68"/>
      <c r="N40" s="68"/>
      <c r="O40" s="68"/>
      <c r="P40" s="68"/>
      <c r="Q40" s="56" t="s">
        <v>94</v>
      </c>
      <c r="R40" s="22"/>
      <c r="S40" s="22"/>
      <c r="T40" s="22"/>
      <c r="U40" s="22"/>
      <c r="V40" s="22"/>
      <c r="W40" s="22"/>
      <c r="X40" s="57"/>
      <c r="Y40" s="65" t="s">
        <v>95</v>
      </c>
      <c r="Z40" s="22"/>
      <c r="AA40" s="22"/>
      <c r="AB40" s="22"/>
      <c r="AC40" s="22"/>
      <c r="AD40" s="22"/>
      <c r="AE40" s="22"/>
      <c r="AF40" s="66"/>
      <c r="AG40" s="61"/>
      <c r="AH40" s="22"/>
      <c r="AI40" s="22"/>
      <c r="AJ40" s="22"/>
      <c r="AK40" s="22"/>
      <c r="AL40" s="22"/>
      <c r="AM40" s="22"/>
      <c r="AN40" s="22"/>
      <c r="AO40" s="22"/>
      <c r="AP40" s="22"/>
    </row>
    <row r="41" spans="1:59" ht="30" customHeight="1" thickBot="1" x14ac:dyDescent="0.45">
      <c r="I41" s="22" t="s">
        <v>24</v>
      </c>
      <c r="J41" s="22"/>
      <c r="K41" s="22"/>
      <c r="L41" s="22"/>
      <c r="M41" s="22"/>
      <c r="N41" s="22"/>
      <c r="O41" s="22"/>
      <c r="P41" s="22"/>
      <c r="Q41" s="56" t="s">
        <v>96</v>
      </c>
      <c r="R41" s="22"/>
      <c r="S41" s="22"/>
      <c r="T41" s="22"/>
      <c r="U41" s="22"/>
      <c r="V41" s="22"/>
      <c r="W41" s="22"/>
      <c r="X41" s="57"/>
      <c r="Y41" s="58" t="s">
        <v>97</v>
      </c>
      <c r="Z41" s="59"/>
      <c r="AA41" s="59"/>
      <c r="AB41" s="59"/>
      <c r="AC41" s="59"/>
      <c r="AD41" s="59"/>
      <c r="AE41" s="59"/>
      <c r="AF41" s="60"/>
      <c r="AG41" s="61" t="s">
        <v>98</v>
      </c>
      <c r="AH41" s="22"/>
      <c r="AI41" s="22"/>
      <c r="AJ41" s="22"/>
      <c r="AK41" s="22"/>
      <c r="AL41" s="22"/>
      <c r="AM41" s="22"/>
      <c r="AN41" s="22"/>
      <c r="AO41" s="22"/>
      <c r="AP41" s="22"/>
    </row>
    <row r="42" spans="1:59" ht="8.25" customHeight="1" thickTop="1" x14ac:dyDescent="0.4"/>
    <row r="43" spans="1:59" ht="24.95" customHeight="1" x14ac:dyDescent="0.4">
      <c r="A43" s="62" t="s">
        <v>99</v>
      </c>
      <c r="B43" s="27"/>
      <c r="C43" s="27"/>
      <c r="D43" s="27"/>
      <c r="E43" s="27"/>
      <c r="F43" s="27"/>
      <c r="G43" s="27"/>
      <c r="H43" s="27"/>
      <c r="I43" s="27"/>
      <c r="J43" s="28"/>
      <c r="K43" s="63"/>
      <c r="L43" s="64"/>
      <c r="M43" s="64"/>
      <c r="N43" s="64"/>
      <c r="O43" s="64"/>
      <c r="P43" s="64"/>
      <c r="Q43" s="31" t="s">
        <v>66</v>
      </c>
      <c r="R43" s="31"/>
      <c r="S43" s="31" t="s">
        <v>100</v>
      </c>
      <c r="T43" s="61"/>
      <c r="U43" s="48" t="s">
        <v>101</v>
      </c>
      <c r="V43" s="25"/>
      <c r="W43" s="25"/>
      <c r="X43" s="25"/>
      <c r="Y43" s="25"/>
      <c r="Z43" s="25"/>
      <c r="AA43" s="25"/>
      <c r="AB43" s="25"/>
      <c r="AC43" s="25"/>
      <c r="AD43" s="25"/>
      <c r="AE43" s="25"/>
      <c r="AF43" s="25"/>
      <c r="AG43" s="25"/>
      <c r="AH43" s="25"/>
      <c r="AI43" s="25"/>
      <c r="AJ43" s="25"/>
      <c r="AK43" s="25"/>
      <c r="AL43" s="9"/>
      <c r="AM43" s="9"/>
      <c r="AN43" s="9"/>
      <c r="AO43" s="9"/>
      <c r="AP43" s="9"/>
      <c r="AQ43" s="9"/>
      <c r="AR43" s="9"/>
      <c r="AS43" s="9"/>
      <c r="AT43" s="9"/>
      <c r="AU43" s="9"/>
      <c r="AV43" s="9"/>
      <c r="AW43" s="9"/>
      <c r="AX43" s="9"/>
      <c r="AY43" s="9"/>
      <c r="AZ43" s="9"/>
      <c r="BA43" s="9"/>
      <c r="BB43" s="9"/>
      <c r="BC43" s="9"/>
    </row>
    <row r="44" spans="1:59" ht="24.95" customHeight="1" thickBot="1" x14ac:dyDescent="0.45">
      <c r="A44" s="41" t="s">
        <v>102</v>
      </c>
      <c r="B44" s="42"/>
      <c r="C44" s="42"/>
      <c r="D44" s="42"/>
      <c r="E44" s="42"/>
      <c r="F44" s="42"/>
      <c r="G44" s="42"/>
      <c r="H44" s="42"/>
      <c r="I44" s="42"/>
      <c r="J44" s="43"/>
      <c r="K44" s="44"/>
      <c r="L44" s="45"/>
      <c r="M44" s="45"/>
      <c r="N44" s="45"/>
      <c r="O44" s="45"/>
      <c r="P44" s="45"/>
      <c r="Q44" s="46" t="s">
        <v>66</v>
      </c>
      <c r="R44" s="46"/>
      <c r="S44" s="46" t="s">
        <v>103</v>
      </c>
      <c r="T44" s="47"/>
      <c r="U44" s="48" t="s">
        <v>104</v>
      </c>
      <c r="V44" s="25"/>
      <c r="W44" s="25"/>
      <c r="X44" s="25"/>
      <c r="Y44" s="25"/>
      <c r="Z44" s="25"/>
      <c r="AA44" s="25"/>
      <c r="AB44" s="25"/>
      <c r="AC44" s="25"/>
      <c r="AD44" s="25"/>
      <c r="AE44" s="25"/>
      <c r="AF44" s="25"/>
      <c r="AG44" s="25"/>
      <c r="AH44" s="25"/>
      <c r="AI44" s="25"/>
      <c r="AJ44" s="25"/>
      <c r="AK44" s="25"/>
      <c r="AL44" s="9"/>
      <c r="AM44" s="9"/>
      <c r="AN44" s="9"/>
      <c r="AO44" s="9"/>
      <c r="AP44" s="9"/>
      <c r="AQ44" s="9"/>
      <c r="AR44" s="9"/>
      <c r="AS44" s="9"/>
      <c r="AT44" s="9"/>
      <c r="AU44" s="9"/>
      <c r="AV44" s="9"/>
      <c r="AW44" s="9"/>
      <c r="AX44" s="9"/>
      <c r="AY44" s="9"/>
      <c r="AZ44" s="9"/>
      <c r="BA44" s="9"/>
      <c r="BB44" s="9"/>
      <c r="BC44" s="9"/>
    </row>
    <row r="45" spans="1:59" ht="24.95" customHeight="1" thickTop="1" x14ac:dyDescent="0.4">
      <c r="A45" s="49" t="s">
        <v>105</v>
      </c>
      <c r="B45" s="50"/>
      <c r="C45" s="50"/>
      <c r="D45" s="50"/>
      <c r="E45" s="50"/>
      <c r="F45" s="50"/>
      <c r="G45" s="50"/>
      <c r="H45" s="50"/>
      <c r="I45" s="50"/>
      <c r="J45" s="51"/>
      <c r="K45" s="52" t="str">
        <f>IF(SUM(AW29:AY32)=0," ",SUM(AW29:AY32))</f>
        <v xml:space="preserve"> </v>
      </c>
      <c r="L45" s="53"/>
      <c r="M45" s="53"/>
      <c r="N45" s="53"/>
      <c r="O45" s="53"/>
      <c r="P45" s="53"/>
      <c r="Q45" s="54" t="s">
        <v>66</v>
      </c>
      <c r="R45" s="54"/>
      <c r="S45" s="54"/>
      <c r="T45" s="55"/>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row>
    <row r="46" spans="1:59" ht="24.95" customHeight="1" x14ac:dyDescent="0.4">
      <c r="A46" s="26" t="s">
        <v>106</v>
      </c>
      <c r="B46" s="27"/>
      <c r="C46" s="27"/>
      <c r="D46" s="27"/>
      <c r="E46" s="27"/>
      <c r="F46" s="27"/>
      <c r="G46" s="27"/>
      <c r="H46" s="27"/>
      <c r="I46" s="27"/>
      <c r="J46" s="28"/>
      <c r="K46" s="29" t="str">
        <f>IF(SUM(AW33:AY34,K43:P44)=0," ",SUM(AW33:AY34,K43:P44))</f>
        <v xml:space="preserve"> </v>
      </c>
      <c r="L46" s="30"/>
      <c r="M46" s="30"/>
      <c r="N46" s="30"/>
      <c r="O46" s="30"/>
      <c r="P46" s="30"/>
      <c r="Q46" s="31" t="s">
        <v>66</v>
      </c>
      <c r="R46" s="31"/>
      <c r="S46" s="31"/>
      <c r="T46" s="32"/>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row>
    <row r="47" spans="1:59" ht="24.95" customHeight="1" thickBot="1" x14ac:dyDescent="0.45">
      <c r="A47" s="33" t="s">
        <v>107</v>
      </c>
      <c r="B47" s="34"/>
      <c r="C47" s="34"/>
      <c r="D47" s="34"/>
      <c r="E47" s="34"/>
      <c r="F47" s="34"/>
      <c r="G47" s="34"/>
      <c r="H47" s="34"/>
      <c r="I47" s="34"/>
      <c r="J47" s="35"/>
      <c r="K47" s="36"/>
      <c r="L47" s="37"/>
      <c r="M47" s="37"/>
      <c r="N47" s="37"/>
      <c r="O47" s="37"/>
      <c r="P47" s="37"/>
      <c r="Q47" s="38" t="s">
        <v>66</v>
      </c>
      <c r="R47" s="38"/>
      <c r="S47" s="38"/>
      <c r="T47" s="39"/>
      <c r="U47" s="40" t="s">
        <v>108</v>
      </c>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row>
    <row r="48" spans="1:59" ht="6" customHeight="1" thickTop="1" x14ac:dyDescent="0.4"/>
    <row r="49" spans="2:60" s="9" customFormat="1" ht="13.5" customHeight="1" x14ac:dyDescent="0.4">
      <c r="B49" s="22" t="s">
        <v>109</v>
      </c>
      <c r="C49" s="22"/>
      <c r="D49" s="22"/>
      <c r="BE49" s="20"/>
      <c r="BF49" s="20"/>
      <c r="BG49" s="20"/>
      <c r="BH49" s="20"/>
    </row>
    <row r="50" spans="2:60" s="9" customFormat="1" ht="16.5" customHeight="1" x14ac:dyDescent="0.4">
      <c r="B50" s="23" t="s">
        <v>110</v>
      </c>
      <c r="C50" s="23"/>
      <c r="D50" s="24" t="s">
        <v>111</v>
      </c>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E50" s="20"/>
      <c r="BF50" s="20"/>
      <c r="BG50" s="20"/>
      <c r="BH50" s="20"/>
    </row>
    <row r="51" spans="2:60" s="9" customFormat="1" ht="16.5" customHeight="1" x14ac:dyDescent="0.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E51" s="20"/>
      <c r="BF51" s="20"/>
      <c r="BG51" s="20"/>
      <c r="BH51" s="20"/>
    </row>
    <row r="52" spans="2:60" s="9" customFormat="1" ht="16.5" customHeight="1" x14ac:dyDescent="0.4">
      <c r="B52" s="23" t="s">
        <v>110</v>
      </c>
      <c r="C52" s="23"/>
      <c r="D52" s="25" t="s">
        <v>112</v>
      </c>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E52" s="20"/>
      <c r="BF52" s="20"/>
      <c r="BG52" s="20"/>
      <c r="BH52" s="20"/>
    </row>
  </sheetData>
  <sheetProtection sheet="1" objects="1" scenarios="1"/>
  <mergeCells count="261">
    <mergeCell ref="B4:H4"/>
    <mergeCell ref="I4:J4"/>
    <mergeCell ref="B3:J3"/>
    <mergeCell ref="O24:AC24"/>
    <mergeCell ref="AD24:AJ24"/>
    <mergeCell ref="I26:N26"/>
    <mergeCell ref="O26:AC26"/>
    <mergeCell ref="AD26:AJ26"/>
    <mergeCell ref="A26:H26"/>
    <mergeCell ref="D23:H23"/>
    <mergeCell ref="A20:C23"/>
    <mergeCell ref="I25:N25"/>
    <mergeCell ref="O25:AC25"/>
    <mergeCell ref="O20:AC20"/>
    <mergeCell ref="I23:N23"/>
    <mergeCell ref="O23:AC23"/>
    <mergeCell ref="AD23:AJ23"/>
    <mergeCell ref="AD25:AJ25"/>
    <mergeCell ref="A24:H25"/>
    <mergeCell ref="I24:N24"/>
    <mergeCell ref="A19:C19"/>
    <mergeCell ref="O19:AC19"/>
    <mergeCell ref="AD20:AJ20"/>
    <mergeCell ref="AD19:AJ19"/>
    <mergeCell ref="D20:H20"/>
    <mergeCell ref="I20:N20"/>
    <mergeCell ref="D21:H21"/>
    <mergeCell ref="I21:N21"/>
    <mergeCell ref="AD21:AJ21"/>
    <mergeCell ref="O21:AC22"/>
    <mergeCell ref="D22:H22"/>
    <mergeCell ref="I22:N22"/>
    <mergeCell ref="AD22:AJ22"/>
    <mergeCell ref="AP13:AQ13"/>
    <mergeCell ref="AR13:AU13"/>
    <mergeCell ref="AV13:AX13"/>
    <mergeCell ref="AH16:BC16"/>
    <mergeCell ref="C13:I13"/>
    <mergeCell ref="D19:H19"/>
    <mergeCell ref="I19:N19"/>
    <mergeCell ref="A8:B13"/>
    <mergeCell ref="F8:I8"/>
    <mergeCell ref="F9:I9"/>
    <mergeCell ref="F10:I10"/>
    <mergeCell ref="F11:I11"/>
    <mergeCell ref="C8:E11"/>
    <mergeCell ref="AV10:AX10"/>
    <mergeCell ref="AY10:BA10"/>
    <mergeCell ref="BB10:BC10"/>
    <mergeCell ref="J11:K11"/>
    <mergeCell ref="M11:O11"/>
    <mergeCell ref="R11:S11"/>
    <mergeCell ref="U11:V11"/>
    <mergeCell ref="Y11:Z11"/>
    <mergeCell ref="AB11:AD11"/>
    <mergeCell ref="AH11:AJ11"/>
    <mergeCell ref="AK11:AL11"/>
    <mergeCell ref="AM11:AO11"/>
    <mergeCell ref="AP11:AQ11"/>
    <mergeCell ref="AR11:AU11"/>
    <mergeCell ref="AV11:AX11"/>
    <mergeCell ref="AY11:BA11"/>
    <mergeCell ref="BB11:BC11"/>
    <mergeCell ref="J10:K10"/>
    <mergeCell ref="M10:O10"/>
    <mergeCell ref="R10:S10"/>
    <mergeCell ref="U10:V10"/>
    <mergeCell ref="Y10:Z10"/>
    <mergeCell ref="AB10:AD10"/>
    <mergeCell ref="AH10:AJ10"/>
    <mergeCell ref="AV8:AX8"/>
    <mergeCell ref="AR6:AX7"/>
    <mergeCell ref="AY8:BA8"/>
    <mergeCell ref="BB8:BC8"/>
    <mergeCell ref="J9:K9"/>
    <mergeCell ref="M9:O9"/>
    <mergeCell ref="R9:S9"/>
    <mergeCell ref="U9:V9"/>
    <mergeCell ref="Y9:Z9"/>
    <mergeCell ref="AB9:AD9"/>
    <mergeCell ref="AH9:AJ9"/>
    <mergeCell ref="AK9:AL9"/>
    <mergeCell ref="AM9:AO9"/>
    <mergeCell ref="AP9:AQ9"/>
    <mergeCell ref="AR9:AU9"/>
    <mergeCell ref="AV9:AX9"/>
    <mergeCell ref="AY9:BA9"/>
    <mergeCell ref="BB9:BC9"/>
    <mergeCell ref="AR12:AU12"/>
    <mergeCell ref="AV12:AX12"/>
    <mergeCell ref="AY12:BA12"/>
    <mergeCell ref="BB12:BC12"/>
    <mergeCell ref="J13:K13"/>
    <mergeCell ref="M13:O13"/>
    <mergeCell ref="R13:S13"/>
    <mergeCell ref="U13:V13"/>
    <mergeCell ref="Y13:Z13"/>
    <mergeCell ref="AB13:AD13"/>
    <mergeCell ref="AH13:AJ13"/>
    <mergeCell ref="AK13:AL13"/>
    <mergeCell ref="J12:K12"/>
    <mergeCell ref="M12:O12"/>
    <mergeCell ref="R12:S12"/>
    <mergeCell ref="U12:V12"/>
    <mergeCell ref="Y12:Z12"/>
    <mergeCell ref="AB12:AD12"/>
    <mergeCell ref="AH12:AJ12"/>
    <mergeCell ref="AK12:AL12"/>
    <mergeCell ref="AM12:AO12"/>
    <mergeCell ref="AY13:BA13"/>
    <mergeCell ref="BB13:BC13"/>
    <mergeCell ref="AM13:AO13"/>
    <mergeCell ref="A6:B7"/>
    <mergeCell ref="C6:I7"/>
    <mergeCell ref="C12:I12"/>
    <mergeCell ref="A1:BC1"/>
    <mergeCell ref="AK10:AL10"/>
    <mergeCell ref="AM10:AO10"/>
    <mergeCell ref="AP10:AQ10"/>
    <mergeCell ref="AR10:AU10"/>
    <mergeCell ref="J8:K8"/>
    <mergeCell ref="M8:O8"/>
    <mergeCell ref="AY6:BC7"/>
    <mergeCell ref="J6:AL6"/>
    <mergeCell ref="J7:AL7"/>
    <mergeCell ref="R8:S8"/>
    <mergeCell ref="U8:V8"/>
    <mergeCell ref="Y8:Z8"/>
    <mergeCell ref="AB8:AD8"/>
    <mergeCell ref="AK8:AL8"/>
    <mergeCell ref="AM6:AQ7"/>
    <mergeCell ref="AH8:AJ8"/>
    <mergeCell ref="AM8:AO8"/>
    <mergeCell ref="AP8:AQ8"/>
    <mergeCell ref="AR8:AU8"/>
    <mergeCell ref="AP12:AQ12"/>
    <mergeCell ref="A28:BC28"/>
    <mergeCell ref="A29:G29"/>
    <mergeCell ref="H29:T29"/>
    <mergeCell ref="U29:W29"/>
    <mergeCell ref="X29:AD29"/>
    <mergeCell ref="AF29:AJ29"/>
    <mergeCell ref="AK29:AL29"/>
    <mergeCell ref="AM29:AN29"/>
    <mergeCell ref="AW29:AY29"/>
    <mergeCell ref="AZ29:BA29"/>
    <mergeCell ref="BB29:BC29"/>
    <mergeCell ref="AW30:AY30"/>
    <mergeCell ref="AZ30:BA30"/>
    <mergeCell ref="BB30:BC30"/>
    <mergeCell ref="A31:G31"/>
    <mergeCell ref="H31:T31"/>
    <mergeCell ref="U31:W31"/>
    <mergeCell ref="X31:AD31"/>
    <mergeCell ref="AF31:AJ31"/>
    <mergeCell ref="AK31:AL31"/>
    <mergeCell ref="AM31:AN31"/>
    <mergeCell ref="AP31:AR31"/>
    <mergeCell ref="AT31:AU31"/>
    <mergeCell ref="AW31:AY31"/>
    <mergeCell ref="AZ31:BA31"/>
    <mergeCell ref="BB31:BC31"/>
    <mergeCell ref="A30:G30"/>
    <mergeCell ref="H30:T30"/>
    <mergeCell ref="U30:W30"/>
    <mergeCell ref="X30:AD30"/>
    <mergeCell ref="AF30:AJ30"/>
    <mergeCell ref="AK30:AL30"/>
    <mergeCell ref="AM30:AN30"/>
    <mergeCell ref="AP30:AR30"/>
    <mergeCell ref="AT30:AU30"/>
    <mergeCell ref="AM32:AN32"/>
    <mergeCell ref="AP32:AR32"/>
    <mergeCell ref="AT32:AU32"/>
    <mergeCell ref="AW32:AY32"/>
    <mergeCell ref="AZ32:BA32"/>
    <mergeCell ref="BB32:BC32"/>
    <mergeCell ref="A32:G32"/>
    <mergeCell ref="H32:N32"/>
    <mergeCell ref="O32:P32"/>
    <mergeCell ref="Q32:R32"/>
    <mergeCell ref="T32:Z32"/>
    <mergeCell ref="AA32:AB32"/>
    <mergeCell ref="AC32:AD32"/>
    <mergeCell ref="AF32:AJ32"/>
    <mergeCell ref="AK32:AL32"/>
    <mergeCell ref="AM33:AN33"/>
    <mergeCell ref="AP33:AR33"/>
    <mergeCell ref="AT33:AU33"/>
    <mergeCell ref="AW33:AY33"/>
    <mergeCell ref="AZ33:BA33"/>
    <mergeCell ref="BB33:BC33"/>
    <mergeCell ref="A33:G33"/>
    <mergeCell ref="H33:N33"/>
    <mergeCell ref="O33:P33"/>
    <mergeCell ref="Q33:R33"/>
    <mergeCell ref="T33:Z33"/>
    <mergeCell ref="AA33:AB33"/>
    <mergeCell ref="AC33:AD33"/>
    <mergeCell ref="AF33:AJ33"/>
    <mergeCell ref="AK33:AL33"/>
    <mergeCell ref="A34:G34"/>
    <mergeCell ref="H34:T34"/>
    <mergeCell ref="U34:W34"/>
    <mergeCell ref="X34:AD34"/>
    <mergeCell ref="AF34:AJ34"/>
    <mergeCell ref="AK34:AL34"/>
    <mergeCell ref="AM34:AN34"/>
    <mergeCell ref="AW34:AY34"/>
    <mergeCell ref="AZ34:BA34"/>
    <mergeCell ref="BB34:BC34"/>
    <mergeCell ref="I36:P36"/>
    <mergeCell ref="Q36:X36"/>
    <mergeCell ref="Y36:AF36"/>
    <mergeCell ref="AG36:AP36"/>
    <mergeCell ref="I37:P37"/>
    <mergeCell ref="Q37:X37"/>
    <mergeCell ref="Y37:AF37"/>
    <mergeCell ref="AG37:AP37"/>
    <mergeCell ref="I38:P38"/>
    <mergeCell ref="Q38:X38"/>
    <mergeCell ref="Y38:AF38"/>
    <mergeCell ref="AG38:AP38"/>
    <mergeCell ref="I39:P40"/>
    <mergeCell ref="Q39:X39"/>
    <mergeCell ref="Y39:AF39"/>
    <mergeCell ref="AG39:AP40"/>
    <mergeCell ref="Q40:X40"/>
    <mergeCell ref="Y40:AF40"/>
    <mergeCell ref="I41:P41"/>
    <mergeCell ref="Q41:X41"/>
    <mergeCell ref="Y41:AF41"/>
    <mergeCell ref="AG41:AP41"/>
    <mergeCell ref="A43:J43"/>
    <mergeCell ref="K43:P43"/>
    <mergeCell ref="Q43:R43"/>
    <mergeCell ref="S43:T43"/>
    <mergeCell ref="U43:AK43"/>
    <mergeCell ref="A44:J44"/>
    <mergeCell ref="K44:P44"/>
    <mergeCell ref="Q44:R44"/>
    <mergeCell ref="S44:T44"/>
    <mergeCell ref="U44:AK44"/>
    <mergeCell ref="A45:J45"/>
    <mergeCell ref="K45:P45"/>
    <mergeCell ref="Q45:R45"/>
    <mergeCell ref="S45:T45"/>
    <mergeCell ref="B49:D49"/>
    <mergeCell ref="B50:C50"/>
    <mergeCell ref="D50:BC51"/>
    <mergeCell ref="B52:C52"/>
    <mergeCell ref="D52:BC52"/>
    <mergeCell ref="A46:J46"/>
    <mergeCell ref="K46:P46"/>
    <mergeCell ref="Q46:R46"/>
    <mergeCell ref="S46:T46"/>
    <mergeCell ref="A47:J47"/>
    <mergeCell ref="K47:P47"/>
    <mergeCell ref="Q47:R47"/>
    <mergeCell ref="S47:T47"/>
    <mergeCell ref="U47:BC47"/>
  </mergeCells>
  <phoneticPr fontId="1"/>
  <dataValidations count="4">
    <dataValidation type="list" allowBlank="1" showInputMessage="1" showErrorMessage="1" prompt="ポリ容器 11.4㎏_x000a_反転ｺﾝﾃﾅ 133㎏" sqref="AB12:AD12">
      <formula1>$BF$16:$BF$17</formula1>
    </dataValidation>
    <dataValidation type="list" allowBlank="1" showInputMessage="1" showErrorMessage="1" prompt="ガラスびんコンテナの段数は1～4段までです。" sqref="AS30">
      <formula1>$BG$30:$BG$33</formula1>
    </dataValidation>
    <dataValidation type="list" allowBlank="1" showInputMessage="1" showErrorMessage="1" prompt="缶コンテナの段数は1～4段までです。" sqref="AS31">
      <formula1>$BG$30:$BG$33</formula1>
    </dataValidation>
    <dataValidation type="list" allowBlank="1" showInputMessage="1" showErrorMessage="1" prompt="ポリ容器の段数は1～2段までです。" sqref="AS32:AS33">
      <formula1>$BG$32:$BG$33</formula1>
    </dataValidation>
  </dataValidations>
  <pageMargins left="0.51181102362204722" right="0.51181102362204722" top="0.35433070866141736"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容器数・面積の算定表</vt:lpstr>
      <vt:lpstr>容器数・面積の算定表!Print_Area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Ito104</dc:creator>
  <cp:lastModifiedBy>Ito104</cp:lastModifiedBy>
  <cp:lastPrinted>2022-01-04T00:53:05Z</cp:lastPrinted>
  <dcterms:created xsi:type="dcterms:W3CDTF">2021-12-16T05:42:13Z</dcterms:created>
  <dcterms:modified xsi:type="dcterms:W3CDTF">2022-01-18T05:27:32Z</dcterms:modified>
</cp:coreProperties>
</file>