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omments2.xml" ContentType="application/vnd.openxmlformats-officedocument.spreadsheetml.comments+xml"/>
  <Override PartName="/xl/threadedComments/threadedComment2.xml" ContentType="application/vnd.ms-excel.threadedcomments+xml"/>
  <Override PartName="/xl/drawings/drawing11.xml" ContentType="application/vnd.openxmlformats-officedocument.drawing+xml"/>
  <Override PartName="/xl/comments3.xml" ContentType="application/vnd.openxmlformats-officedocument.spreadsheetml.comments+xml"/>
  <Override PartName="/xl/threadedComments/threadedComment3.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mc:AlternateContent xmlns:mc="http://schemas.openxmlformats.org/markup-compatibility/2006">
    <mc:Choice Requires="x15">
      <x15ac:absPath xmlns:x15ac="http://schemas.microsoft.com/office/spreadsheetml/2010/11/ac" url="\\Setagaya.local\files\SEA02413\6年度\00-10 子ども・子育て支援担当\340　地区展開型ひろば・ほっと\110 事務説明会・次年度補助金様式集\R6年度\【常用】令和7年度補助金様式・手引き\01 （ひろば）毎年度当初に提出する書類\01　社福以外\"/>
    </mc:Choice>
  </mc:AlternateContent>
  <xr:revisionPtr revIDLastSave="0" documentId="13_ncr:1_{BFB8F951-ABDE-45B5-9BC0-950A57D556C2}" xr6:coauthVersionLast="47" xr6:coauthVersionMax="47" xr10:uidLastSave="{00000000-0000-0000-0000-000000000000}"/>
  <workbookProtection workbookAlgorithmName="SHA-512" workbookHashValue="fwJh1lUCZXPEIjyY/UBIUalhyTMulq3hQaJA6WatzEohPzNoJhaRN2O1QUkLTEZWDYEXrM1ipbxu9IYEDe29PA==" workbookSaltValue="ogqmFK5TNKLqGB751YJYzg==" workbookSpinCount="100000" lockStructure="1"/>
  <bookViews>
    <workbookView xWindow="-28910" yWindow="-110" windowWidth="29020" windowHeight="15820" firstSheet="1" activeTab="1" xr2:uid="{00000000-000D-0000-FFFF-FFFF00000000}"/>
  </bookViews>
  <sheets>
    <sheet name="【非表示】重層都申請" sheetId="46" state="hidden" r:id="rId1"/>
    <sheet name="1-① " sheetId="16" r:id="rId2"/>
    <sheet name="【非表示】1-③差し込み" sheetId="43" state="hidden" r:id="rId3"/>
    <sheet name="【非表示】1-③④差し込み自由記述" sheetId="37" state="hidden" r:id="rId4"/>
    <sheet name="1‐③" sheetId="23" r:id="rId5"/>
    <sheet name="1‐④ " sheetId="47" r:id="rId6"/>
    <sheet name="1‐⑤【★入力シート】" sheetId="29" r:id="rId7"/>
    <sheet name="1‐⑤" sheetId="30" r:id="rId8"/>
    <sheet name="【非表示】月割額表" sheetId="38" state="hidden" r:id="rId9"/>
    <sheet name="1‐⑥" sheetId="48" r:id="rId10"/>
    <sheet name="1‐⑥ｰ2" sheetId="10" r:id="rId11"/>
    <sheet name="【非表示】1‐⑦差し込み" sheetId="44" state="hidden" r:id="rId12"/>
    <sheet name="【非表示】1‐⑧差し込み" sheetId="45" state="hidden" r:id="rId13"/>
    <sheet name="1-⑦" sheetId="34" r:id="rId14"/>
    <sheet name="1-⑧" sheetId="35" r:id="rId15"/>
  </sheets>
  <externalReferences>
    <externalReference r:id="rId16"/>
    <externalReference r:id="rId17"/>
    <externalReference r:id="rId18"/>
  </externalReferences>
  <definedNames>
    <definedName name="_xlnm._FilterDatabase" localSheetId="2" hidden="1">'【非表示】1-③差し込み'!$A$1:$V$502</definedName>
    <definedName name="_xlnm._FilterDatabase" localSheetId="11" hidden="1">【非表示】1‐⑦差し込み!$J$1:$J$35</definedName>
    <definedName name="OLE_LINK2" localSheetId="1">'1-① '!$A$2</definedName>
    <definedName name="_xlnm.Print_Area" localSheetId="3">'【非表示】1-③④差し込み自由記述'!$B$1:$S$45</definedName>
    <definedName name="_xlnm.Print_Area" localSheetId="2">'【非表示】1-③差し込み'!$A$1:$T$40</definedName>
    <definedName name="_xlnm.Print_Area" localSheetId="11">【非表示】1‐⑦差し込み!$B$1:$AB$19</definedName>
    <definedName name="_xlnm.Print_Area" localSheetId="12">【非表示】1‐⑧差し込み!$A$1:$AL$8</definedName>
    <definedName name="_xlnm.Print_Area" localSheetId="8">【非表示】月割額表!$A$1:$X$16</definedName>
    <definedName name="_xlnm.Print_Area" localSheetId="0">【非表示】重層都申請!$A$1:$I$47</definedName>
    <definedName name="_xlnm.Print_Area" localSheetId="1">'1-① '!$A$1:$L$32</definedName>
    <definedName name="_xlnm.Print_Area" localSheetId="4">'1‐③'!$A$1:$E$43</definedName>
    <definedName name="_xlnm.Print_Area" localSheetId="5">'1‐④ '!$A$1:$D$52</definedName>
    <definedName name="_xlnm.Print_Area" localSheetId="7">'1‐⑤'!$A$1:$J$73</definedName>
    <definedName name="_xlnm.Print_Area" localSheetId="6">'1‐⑤【★入力シート】'!$A$1:$D$14</definedName>
    <definedName name="_xlnm.Print_Area" localSheetId="9">'1‐⑥'!$A$1:$AC$191</definedName>
    <definedName name="_xlnm.Print_Area" localSheetId="10">'1‐⑥ｰ2'!$A$1:$E$136</definedName>
    <definedName name="_xlnm.Print_Area" localSheetId="13">'1-⑦'!$A$1:$C$36</definedName>
    <definedName name="_xlnm.Print_Area" localSheetId="14">'1-⑧'!$A$1:$C$48</definedName>
    <definedName name="岩手県">[1]!P_objCWTV4Pull[岩手県]</definedName>
    <definedName name="事業">[1]別紙様式第２様式２_任意事業実施計画書!$J$11:$J$13</definedName>
    <definedName name="青森県">[1]!P_objCWTV4Pull[青森県]</definedName>
    <definedName name="大阪府">[2]!P_objCWTV4Pull[大阪府]</definedName>
    <definedName name="北海道">[1]!P_objCWTV4Pull[北海道]</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48" i="35" l="1"/>
  <c r="B47" i="35"/>
  <c r="B36" i="34"/>
  <c r="B35" i="34"/>
  <c r="B27" i="23"/>
  <c r="B26" i="23"/>
  <c r="D4" i="29"/>
  <c r="O4" i="48" l="1"/>
  <c r="K131" i="48"/>
  <c r="F131" i="48" a="1"/>
  <c r="F131" i="48" s="1"/>
  <c r="K130" i="48"/>
  <c r="F130" i="48" a="1"/>
  <c r="F130" i="48" s="1"/>
  <c r="Z129" i="48"/>
  <c r="AA129" i="48" s="1"/>
  <c r="O129" i="48"/>
  <c r="C128" i="48"/>
  <c r="D128" i="48" s="1"/>
  <c r="AA127" i="48"/>
  <c r="AG126" i="48" s="1"/>
  <c r="Z127" i="48"/>
  <c r="O127" i="48"/>
  <c r="C126" i="48"/>
  <c r="D126" i="48" s="1"/>
  <c r="Z125" i="48"/>
  <c r="AA125" i="48" s="1"/>
  <c r="AG124" i="48" s="1"/>
  <c r="O125" i="48"/>
  <c r="C124" i="48"/>
  <c r="D124" i="48" s="1"/>
  <c r="Z123" i="48"/>
  <c r="AA123" i="48" s="1"/>
  <c r="O123" i="48"/>
  <c r="C122" i="48"/>
  <c r="D122" i="48" s="1"/>
  <c r="Z121" i="48"/>
  <c r="AA121" i="48" s="1"/>
  <c r="O121" i="48"/>
  <c r="C120" i="48"/>
  <c r="D120" i="48" s="1"/>
  <c r="Z119" i="48"/>
  <c r="AA119" i="48" s="1"/>
  <c r="O119" i="48"/>
  <c r="C118" i="48"/>
  <c r="D118" i="48" s="1"/>
  <c r="Z117" i="48"/>
  <c r="AA117" i="48" s="1"/>
  <c r="O117" i="48"/>
  <c r="C116" i="48"/>
  <c r="D116" i="48" s="1"/>
  <c r="Z115" i="48"/>
  <c r="AA115" i="48" s="1"/>
  <c r="AG114" i="48" s="1"/>
  <c r="O115" i="48"/>
  <c r="C114" i="48"/>
  <c r="D114" i="48" s="1"/>
  <c r="Z113" i="48"/>
  <c r="AA113" i="48" s="1"/>
  <c r="AG112" i="48" s="1"/>
  <c r="O113" i="48"/>
  <c r="C112" i="48"/>
  <c r="D112" i="48" s="1"/>
  <c r="Z111" i="48"/>
  <c r="AA111" i="48" s="1"/>
  <c r="O111" i="48"/>
  <c r="C110" i="48"/>
  <c r="D110" i="48" s="1"/>
  <c r="Z109" i="48"/>
  <c r="AA109" i="48" s="1"/>
  <c r="O109" i="48"/>
  <c r="C108" i="48"/>
  <c r="D108" i="48" s="1"/>
  <c r="AA107" i="48"/>
  <c r="AG106" i="48" s="1"/>
  <c r="Z107" i="48"/>
  <c r="O107" i="48"/>
  <c r="C106" i="48"/>
  <c r="D106" i="48" s="1"/>
  <c r="Z105" i="48"/>
  <c r="AA105" i="48" s="1"/>
  <c r="AG104" i="48" s="1"/>
  <c r="O105" i="48"/>
  <c r="C104" i="48"/>
  <c r="D104" i="48" s="1"/>
  <c r="Z103" i="48"/>
  <c r="AA103" i="48" s="1"/>
  <c r="AG102" i="48" s="1"/>
  <c r="O103" i="48"/>
  <c r="C102" i="48"/>
  <c r="D102" i="48" s="1"/>
  <c r="Z101" i="48"/>
  <c r="AA101" i="48" s="1"/>
  <c r="AG100" i="48" s="1"/>
  <c r="O101" i="48"/>
  <c r="C100" i="48"/>
  <c r="D100" i="48" s="1"/>
  <c r="Z99" i="48"/>
  <c r="AA99" i="48" s="1"/>
  <c r="O99" i="48"/>
  <c r="C98" i="48"/>
  <c r="D98" i="48" s="1"/>
  <c r="Z97" i="48"/>
  <c r="AA97" i="48" s="1"/>
  <c r="O97" i="48"/>
  <c r="C96" i="48"/>
  <c r="D96" i="48" s="1"/>
  <c r="AA95" i="48"/>
  <c r="AG94" i="48" s="1"/>
  <c r="Z95" i="48"/>
  <c r="O95" i="48"/>
  <c r="C94" i="48"/>
  <c r="D94" i="48" s="1"/>
  <c r="Z93" i="48"/>
  <c r="AA93" i="48" s="1"/>
  <c r="AG92" i="48" s="1"/>
  <c r="O93" i="48"/>
  <c r="C92" i="48"/>
  <c r="D92" i="48" s="1"/>
  <c r="Z91" i="48"/>
  <c r="AA91" i="48" s="1"/>
  <c r="AG90" i="48" s="1"/>
  <c r="O91" i="48"/>
  <c r="C90" i="48"/>
  <c r="D90" i="48" s="1"/>
  <c r="Z89" i="48"/>
  <c r="AA89" i="48" s="1"/>
  <c r="AG88" i="48" s="1"/>
  <c r="O89" i="48"/>
  <c r="C88" i="48"/>
  <c r="D88" i="48" s="1"/>
  <c r="Z87" i="48"/>
  <c r="AA87" i="48" s="1"/>
  <c r="O87" i="48"/>
  <c r="C86" i="48"/>
  <c r="D86" i="48" s="1"/>
  <c r="Z85" i="48"/>
  <c r="AA85" i="48" s="1"/>
  <c r="O85" i="48"/>
  <c r="C84" i="48"/>
  <c r="D84" i="48" s="1"/>
  <c r="AA83" i="48"/>
  <c r="AG82" i="48" s="1"/>
  <c r="Z83" i="48"/>
  <c r="O83" i="48"/>
  <c r="W82" i="48"/>
  <c r="AB83" i="48" s="1"/>
  <c r="O82" i="48"/>
  <c r="C82" i="48"/>
  <c r="D82" i="48" s="1"/>
  <c r="Z81" i="48"/>
  <c r="AA81" i="48" s="1"/>
  <c r="O81" i="48"/>
  <c r="C80" i="48"/>
  <c r="D80" i="48" s="1"/>
  <c r="AA79" i="48"/>
  <c r="AG78" i="48" s="1"/>
  <c r="Z79" i="48"/>
  <c r="O79" i="48"/>
  <c r="C78" i="48"/>
  <c r="D78" i="48" s="1"/>
  <c r="Z77" i="48"/>
  <c r="AA77" i="48" s="1"/>
  <c r="AG76" i="48" s="1"/>
  <c r="O77" i="48"/>
  <c r="C76" i="48"/>
  <c r="D76" i="48" s="1"/>
  <c r="Z75" i="48"/>
  <c r="AA75" i="48" s="1"/>
  <c r="O75" i="48"/>
  <c r="C74" i="48"/>
  <c r="D74" i="48" s="1"/>
  <c r="Z73" i="48"/>
  <c r="AA73" i="48" s="1"/>
  <c r="O73" i="48"/>
  <c r="C72" i="48"/>
  <c r="D72" i="48" s="1"/>
  <c r="Z71" i="48"/>
  <c r="AA71" i="48" s="1"/>
  <c r="O71" i="48"/>
  <c r="C70" i="48"/>
  <c r="D70" i="48" s="1"/>
  <c r="Z69" i="48"/>
  <c r="AA69" i="48" s="1"/>
  <c r="AG68" i="48" s="1"/>
  <c r="O69" i="48"/>
  <c r="C68" i="48"/>
  <c r="D68" i="48" s="1"/>
  <c r="Z67" i="48"/>
  <c r="AA67" i="48" s="1"/>
  <c r="AG66" i="48" s="1"/>
  <c r="O67" i="48"/>
  <c r="C66" i="48"/>
  <c r="D66" i="48" s="1"/>
  <c r="Z65" i="48"/>
  <c r="AA65" i="48" s="1"/>
  <c r="AG64" i="48" s="1"/>
  <c r="O65" i="48"/>
  <c r="C64" i="48"/>
  <c r="D64" i="48" s="1"/>
  <c r="Z63" i="48"/>
  <c r="AA63" i="48" s="1"/>
  <c r="O63" i="48"/>
  <c r="C62" i="48"/>
  <c r="D62" i="48" s="1"/>
  <c r="Z61" i="48"/>
  <c r="AA61" i="48" s="1"/>
  <c r="O61" i="48"/>
  <c r="C60" i="48"/>
  <c r="D60" i="48" s="1"/>
  <c r="AA59" i="48"/>
  <c r="AG58" i="48" s="1"/>
  <c r="Z59" i="48"/>
  <c r="O59" i="48"/>
  <c r="W58" i="48"/>
  <c r="AB59" i="48" s="1"/>
  <c r="O58" i="48"/>
  <c r="C58" i="48"/>
  <c r="D58" i="48" s="1"/>
  <c r="Z57" i="48"/>
  <c r="AA57" i="48" s="1"/>
  <c r="AG56" i="48" s="1"/>
  <c r="O57" i="48"/>
  <c r="C56" i="48"/>
  <c r="D56" i="48" s="1"/>
  <c r="Z55" i="48"/>
  <c r="AA55" i="48" s="1"/>
  <c r="AG54" i="48" s="1"/>
  <c r="O55" i="48"/>
  <c r="C54" i="48"/>
  <c r="D54" i="48" s="1"/>
  <c r="Z53" i="48"/>
  <c r="AA53" i="48" s="1"/>
  <c r="AG52" i="48" s="1"/>
  <c r="O53" i="48"/>
  <c r="C52" i="48"/>
  <c r="D52" i="48" s="1"/>
  <c r="Z51" i="48"/>
  <c r="AA51" i="48" s="1"/>
  <c r="O51" i="48"/>
  <c r="C50" i="48"/>
  <c r="D50" i="48" s="1"/>
  <c r="Z49" i="48"/>
  <c r="AA49" i="48" s="1"/>
  <c r="O49" i="48"/>
  <c r="C48" i="48"/>
  <c r="D48" i="48" s="1"/>
  <c r="AA47" i="48"/>
  <c r="AF46" i="48" s="1"/>
  <c r="Z47" i="48"/>
  <c r="O47" i="48"/>
  <c r="C46" i="48"/>
  <c r="D46" i="48" s="1"/>
  <c r="AA45" i="48"/>
  <c r="AG44" i="48" s="1"/>
  <c r="Z45" i="48"/>
  <c r="O45" i="48"/>
  <c r="C44" i="48"/>
  <c r="D44" i="48" s="1"/>
  <c r="Z43" i="48"/>
  <c r="AA43" i="48" s="1"/>
  <c r="AG42" i="48" s="1"/>
  <c r="O43" i="48"/>
  <c r="C42" i="48"/>
  <c r="D42" i="48" s="1"/>
  <c r="AA41" i="48"/>
  <c r="AG40" i="48" s="1"/>
  <c r="Z41" i="48"/>
  <c r="O41" i="48"/>
  <c r="C40" i="48"/>
  <c r="D40" i="48" s="1"/>
  <c r="Z39" i="48"/>
  <c r="AA39" i="48" s="1"/>
  <c r="O39" i="48"/>
  <c r="C38" i="48"/>
  <c r="D38" i="48" s="1"/>
  <c r="AA37" i="48"/>
  <c r="Z37" i="48"/>
  <c r="O37" i="48"/>
  <c r="AG36" i="48"/>
  <c r="AF36" i="48"/>
  <c r="W36" i="48"/>
  <c r="AB37" i="48" s="1"/>
  <c r="O36" i="48"/>
  <c r="C36" i="48"/>
  <c r="D36" i="48" s="1"/>
  <c r="AA35" i="48"/>
  <c r="AF34" i="48" s="1"/>
  <c r="Z35" i="48"/>
  <c r="O35" i="48"/>
  <c r="W34" i="48"/>
  <c r="AB35" i="48" s="1"/>
  <c r="O34" i="48"/>
  <c r="C34" i="48"/>
  <c r="D34" i="48" s="1"/>
  <c r="AA33" i="48"/>
  <c r="AG32" i="48" s="1"/>
  <c r="Z33" i="48"/>
  <c r="O33" i="48"/>
  <c r="AF32" i="48"/>
  <c r="C32" i="48"/>
  <c r="D32" i="48" s="1"/>
  <c r="AA31" i="48"/>
  <c r="AF30" i="48" s="1"/>
  <c r="Z31" i="48"/>
  <c r="O31" i="48"/>
  <c r="C30" i="48"/>
  <c r="D30" i="48" s="1"/>
  <c r="AA29" i="48"/>
  <c r="AG28" i="48" s="1"/>
  <c r="Z29" i="48"/>
  <c r="O29" i="48"/>
  <c r="C28" i="48"/>
  <c r="D28" i="48" s="1"/>
  <c r="Z27" i="48"/>
  <c r="AA27" i="48" s="1"/>
  <c r="O27" i="48"/>
  <c r="C26" i="48"/>
  <c r="D26" i="48" s="1"/>
  <c r="AA25" i="48"/>
  <c r="W24" i="48" s="1"/>
  <c r="Z25" i="48"/>
  <c r="O25" i="48"/>
  <c r="AG24" i="48"/>
  <c r="AF24" i="48"/>
  <c r="C24" i="48"/>
  <c r="D24" i="48" s="1"/>
  <c r="AA23" i="48"/>
  <c r="AF22" i="48" s="1"/>
  <c r="Z23" i="48"/>
  <c r="O23" i="48"/>
  <c r="W22" i="48"/>
  <c r="AB23" i="48" s="1"/>
  <c r="O22" i="48"/>
  <c r="C22" i="48"/>
  <c r="D22" i="48" s="1"/>
  <c r="AA21" i="48"/>
  <c r="AG20" i="48" s="1"/>
  <c r="Z21" i="48"/>
  <c r="O21" i="48"/>
  <c r="AF20" i="48"/>
  <c r="C20" i="48"/>
  <c r="D20" i="48" s="1"/>
  <c r="AA19" i="48"/>
  <c r="AF18" i="48" s="1"/>
  <c r="Z19" i="48"/>
  <c r="O19" i="48"/>
  <c r="C18" i="48"/>
  <c r="D18" i="48" s="1"/>
  <c r="AA17" i="48"/>
  <c r="AG16" i="48" s="1"/>
  <c r="Z17" i="48"/>
  <c r="O17" i="48"/>
  <c r="C16" i="48"/>
  <c r="D16" i="48" s="1"/>
  <c r="Z15" i="48"/>
  <c r="AA15" i="48" s="1"/>
  <c r="O15" i="48"/>
  <c r="C14" i="48"/>
  <c r="D14" i="48" s="1"/>
  <c r="AA13" i="48"/>
  <c r="Z13" i="48"/>
  <c r="O13" i="48"/>
  <c r="AG12" i="48"/>
  <c r="AF12" i="48"/>
  <c r="W12" i="48"/>
  <c r="AB13" i="48" s="1"/>
  <c r="O12" i="48"/>
  <c r="C12" i="48"/>
  <c r="D12" i="48" s="1"/>
  <c r="AA11" i="48"/>
  <c r="AF10" i="48" s="1"/>
  <c r="Z11" i="48"/>
  <c r="O11" i="48"/>
  <c r="W10" i="48"/>
  <c r="AB11" i="48" s="1"/>
  <c r="O10" i="48"/>
  <c r="C10" i="48"/>
  <c r="D10" i="48" s="1"/>
  <c r="Z9" i="48"/>
  <c r="AA9" i="48" s="1"/>
  <c r="W8" i="48" s="1"/>
  <c r="AB9" i="48" s="1"/>
  <c r="F1" i="47"/>
  <c r="C2" i="47"/>
  <c r="C50" i="47"/>
  <c r="W120" i="48" l="1"/>
  <c r="AG120" i="48"/>
  <c r="AF120" i="48"/>
  <c r="AG96" i="48"/>
  <c r="AF96" i="48"/>
  <c r="W96" i="48"/>
  <c r="AG80" i="48"/>
  <c r="AF80" i="48"/>
  <c r="AG60" i="48"/>
  <c r="AF60" i="48"/>
  <c r="W60" i="48"/>
  <c r="AG118" i="48"/>
  <c r="W118" i="48"/>
  <c r="AF118" i="48"/>
  <c r="AG70" i="48"/>
  <c r="W70" i="48"/>
  <c r="AG48" i="48"/>
  <c r="AF48" i="48"/>
  <c r="W48" i="48"/>
  <c r="AG84" i="48"/>
  <c r="AF84" i="48"/>
  <c r="W84" i="48"/>
  <c r="AG72" i="48"/>
  <c r="AF72" i="48"/>
  <c r="W72" i="48"/>
  <c r="AG108" i="48"/>
  <c r="AF108" i="48"/>
  <c r="W108" i="48"/>
  <c r="AF58" i="48"/>
  <c r="AF82" i="48"/>
  <c r="AF106" i="48"/>
  <c r="W94" i="48"/>
  <c r="W46" i="48"/>
  <c r="AF94" i="48"/>
  <c r="W106" i="48"/>
  <c r="R136" i="48"/>
  <c r="R135" i="48"/>
  <c r="R134" i="48"/>
  <c r="AG116" i="48"/>
  <c r="AF116" i="48"/>
  <c r="W116" i="48"/>
  <c r="W86" i="48"/>
  <c r="AG86" i="48"/>
  <c r="AF86" i="48"/>
  <c r="W38" i="48"/>
  <c r="AG38" i="48"/>
  <c r="AF38" i="48"/>
  <c r="W14" i="48"/>
  <c r="AF14" i="48"/>
  <c r="AG14" i="48"/>
  <c r="W122" i="48"/>
  <c r="AG122" i="48"/>
  <c r="AF122" i="48"/>
  <c r="W50" i="48"/>
  <c r="AG50" i="48"/>
  <c r="AF50" i="48"/>
  <c r="W98" i="48"/>
  <c r="AG98" i="48"/>
  <c r="AF98" i="48"/>
  <c r="W110" i="48"/>
  <c r="AG110" i="48"/>
  <c r="AF110" i="48"/>
  <c r="AB25" i="48"/>
  <c r="O24" i="48"/>
  <c r="AG128" i="48"/>
  <c r="AF128" i="48"/>
  <c r="W128" i="48"/>
  <c r="W74" i="48"/>
  <c r="AG74" i="48"/>
  <c r="AF74" i="48"/>
  <c r="W26" i="48"/>
  <c r="AF26" i="48"/>
  <c r="AG26" i="48"/>
  <c r="W62" i="48"/>
  <c r="AG62" i="48"/>
  <c r="AF62" i="48"/>
  <c r="C130" i="48"/>
  <c r="AF70" i="48"/>
  <c r="AG10" i="48"/>
  <c r="W20" i="48"/>
  <c r="AG22" i="48"/>
  <c r="W32" i="48"/>
  <c r="AG34" i="48"/>
  <c r="W44" i="48"/>
  <c r="AG46" i="48"/>
  <c r="W56" i="48"/>
  <c r="W68" i="48"/>
  <c r="W80" i="48"/>
  <c r="W92" i="48"/>
  <c r="W104" i="48"/>
  <c r="AF92" i="48"/>
  <c r="AF44" i="48"/>
  <c r="AF56" i="48"/>
  <c r="AF68" i="48"/>
  <c r="AF104" i="48"/>
  <c r="W18" i="48"/>
  <c r="W30" i="48"/>
  <c r="W42" i="48"/>
  <c r="W54" i="48"/>
  <c r="W66" i="48"/>
  <c r="W78" i="48"/>
  <c r="W90" i="48"/>
  <c r="W102" i="48"/>
  <c r="W114" i="48"/>
  <c r="W126" i="48"/>
  <c r="AF42" i="48"/>
  <c r="AF54" i="48"/>
  <c r="AF66" i="48"/>
  <c r="AF78" i="48"/>
  <c r="AF90" i="48"/>
  <c r="AF102" i="48"/>
  <c r="AF114" i="48"/>
  <c r="AF126" i="48"/>
  <c r="W16" i="48"/>
  <c r="AG18" i="48"/>
  <c r="W28" i="48"/>
  <c r="AG30" i="48"/>
  <c r="W40" i="48"/>
  <c r="W52" i="48"/>
  <c r="W64" i="48"/>
  <c r="W76" i="48"/>
  <c r="W88" i="48"/>
  <c r="W100" i="48"/>
  <c r="W112" i="48"/>
  <c r="W124" i="48"/>
  <c r="AF28" i="48"/>
  <c r="AF52" i="48"/>
  <c r="AF88" i="48"/>
  <c r="AF100" i="48"/>
  <c r="AF124" i="48"/>
  <c r="AF16" i="48"/>
  <c r="AF40" i="48"/>
  <c r="AF64" i="48"/>
  <c r="AF76" i="48"/>
  <c r="AF112" i="48"/>
  <c r="C9" i="47"/>
  <c r="C39" i="47"/>
  <c r="C12" i="47"/>
  <c r="C36" i="47"/>
  <c r="C33" i="47"/>
  <c r="AB61" i="48" l="1"/>
  <c r="O60" i="48"/>
  <c r="AB85" i="48"/>
  <c r="O84" i="48"/>
  <c r="AB49" i="48"/>
  <c r="O48" i="48"/>
  <c r="AB47" i="48"/>
  <c r="O46" i="48"/>
  <c r="AB97" i="48"/>
  <c r="O96" i="48"/>
  <c r="AB107" i="48"/>
  <c r="O106" i="48"/>
  <c r="AB95" i="48"/>
  <c r="O94" i="48"/>
  <c r="AB109" i="48"/>
  <c r="O108" i="48"/>
  <c r="AB71" i="48"/>
  <c r="O70" i="48"/>
  <c r="R137" i="48"/>
  <c r="AB73" i="48"/>
  <c r="O72" i="48"/>
  <c r="AB119" i="48"/>
  <c r="O118" i="48"/>
  <c r="AB121" i="48"/>
  <c r="O120" i="48"/>
  <c r="O28" i="48"/>
  <c r="AB29" i="48"/>
  <c r="O114" i="48"/>
  <c r="AB115" i="48"/>
  <c r="AB21" i="48"/>
  <c r="O20" i="48"/>
  <c r="AB129" i="48"/>
  <c r="O128" i="48"/>
  <c r="O16" i="48"/>
  <c r="AB17" i="48"/>
  <c r="AB105" i="48"/>
  <c r="O104" i="48"/>
  <c r="O86" i="48"/>
  <c r="AB87" i="48"/>
  <c r="O124" i="48"/>
  <c r="AB125" i="48"/>
  <c r="AB69" i="48"/>
  <c r="O68" i="48"/>
  <c r="AB57" i="48"/>
  <c r="O56" i="48"/>
  <c r="O30" i="48"/>
  <c r="AB31" i="48"/>
  <c r="AB45" i="48"/>
  <c r="O44" i="48"/>
  <c r="O110" i="48"/>
  <c r="AB111" i="48"/>
  <c r="O40" i="48"/>
  <c r="AB41" i="48"/>
  <c r="AB33" i="48"/>
  <c r="O32" i="48"/>
  <c r="O74" i="48"/>
  <c r="AB75" i="48"/>
  <c r="O102" i="48"/>
  <c r="AB103" i="48"/>
  <c r="O90" i="48"/>
  <c r="AB91" i="48"/>
  <c r="O50" i="48"/>
  <c r="AB51" i="48"/>
  <c r="O78" i="48"/>
  <c r="AB79" i="48"/>
  <c r="AB93" i="48"/>
  <c r="O92" i="48"/>
  <c r="AB117" i="48"/>
  <c r="O116" i="48"/>
  <c r="O112" i="48"/>
  <c r="AB113" i="48"/>
  <c r="O66" i="48"/>
  <c r="AB67" i="48"/>
  <c r="AB81" i="48"/>
  <c r="O80" i="48"/>
  <c r="O100" i="48"/>
  <c r="AB101" i="48"/>
  <c r="O54" i="48"/>
  <c r="AB55" i="48"/>
  <c r="O122" i="48"/>
  <c r="AB123" i="48"/>
  <c r="O88" i="48"/>
  <c r="AB89" i="48"/>
  <c r="O42" i="48"/>
  <c r="AB43" i="48"/>
  <c r="O62" i="48"/>
  <c r="AB63" i="48"/>
  <c r="O76" i="48"/>
  <c r="AB77" i="48"/>
  <c r="O64" i="48"/>
  <c r="AB65" i="48"/>
  <c r="O18" i="48"/>
  <c r="AB19" i="48"/>
  <c r="O14" i="48"/>
  <c r="AB15" i="48"/>
  <c r="AB131" i="48" s="1"/>
  <c r="O52" i="48"/>
  <c r="AB53" i="48"/>
  <c r="O26" i="48"/>
  <c r="AB27" i="48"/>
  <c r="O126" i="48"/>
  <c r="AB127" i="48"/>
  <c r="O98" i="48"/>
  <c r="AB99" i="48"/>
  <c r="O38" i="48"/>
  <c r="AB39" i="48"/>
  <c r="I11" i="30"/>
  <c r="E16" i="38"/>
  <c r="E14" i="38"/>
  <c r="E13" i="38"/>
  <c r="E12" i="38"/>
  <c r="E11" i="38"/>
  <c r="E10" i="38"/>
  <c r="E9" i="38"/>
  <c r="E8" i="38"/>
  <c r="E7" i="38"/>
  <c r="E6" i="38"/>
  <c r="D16" i="38"/>
  <c r="D15" i="38"/>
  <c r="D14" i="38"/>
  <c r="D13" i="38"/>
  <c r="D12" i="38"/>
  <c r="D11" i="38"/>
  <c r="D10" i="38"/>
  <c r="D9" i="38"/>
  <c r="D8" i="38"/>
  <c r="D7" i="38"/>
  <c r="D6" i="38"/>
  <c r="E15" i="38"/>
  <c r="E1" i="34"/>
  <c r="B43" i="23"/>
  <c r="B41" i="23"/>
  <c r="B39" i="23"/>
  <c r="B37" i="23"/>
  <c r="B34" i="23"/>
  <c r="B33" i="23"/>
  <c r="B32" i="23"/>
  <c r="B31" i="23"/>
  <c r="B30" i="23"/>
  <c r="B22" i="23"/>
  <c r="B21" i="23"/>
  <c r="B20" i="23"/>
  <c r="B19" i="23"/>
  <c r="B18" i="23"/>
  <c r="B16" i="23"/>
  <c r="B14" i="23"/>
  <c r="B11" i="23"/>
  <c r="B10" i="23"/>
  <c r="B9" i="23"/>
  <c r="B8" i="23"/>
  <c r="B7" i="23"/>
  <c r="B6" i="23"/>
  <c r="B5" i="23"/>
  <c r="B4" i="23"/>
  <c r="B3" i="23"/>
  <c r="F21" i="30" l="1"/>
  <c r="F25" i="30"/>
  <c r="B22" i="34" l="1"/>
  <c r="B7" i="34"/>
  <c r="B20" i="34"/>
  <c r="B6" i="34"/>
  <c r="B19" i="34"/>
  <c r="B5" i="34"/>
  <c r="B18" i="34"/>
  <c r="B31" i="34"/>
  <c r="B16" i="34"/>
  <c r="B30" i="34"/>
  <c r="B15" i="34"/>
  <c r="B29" i="34"/>
  <c r="B14" i="34"/>
  <c r="B28" i="34"/>
  <c r="B12" i="34"/>
  <c r="B27" i="34"/>
  <c r="B11" i="34"/>
  <c r="B25" i="34"/>
  <c r="B10" i="34"/>
  <c r="B24" i="34"/>
  <c r="B9" i="34"/>
  <c r="B23" i="34"/>
  <c r="B8" i="34"/>
  <c r="B4" i="34"/>
  <c r="B3" i="34"/>
  <c r="G1" i="16"/>
  <c r="H36" i="23"/>
  <c r="F40" i="46" l="1"/>
  <c r="A30" i="46"/>
  <c r="G31" i="46"/>
  <c r="G30" i="46"/>
  <c r="E31" i="46"/>
  <c r="E30" i="46"/>
  <c r="I30" i="46"/>
  <c r="C31" i="46"/>
  <c r="C30" i="46"/>
  <c r="C6" i="46"/>
  <c r="D35" i="46" l="1"/>
  <c r="D5" i="10"/>
  <c r="G4" i="30"/>
  <c r="A7" i="46" l="1"/>
  <c r="K36" i="23"/>
  <c r="J36" i="23"/>
  <c r="I36" i="23"/>
  <c r="C18" i="46" l="1"/>
  <c r="C15" i="46"/>
  <c r="C12" i="46"/>
  <c r="C9" i="46"/>
  <c r="E1" i="35"/>
  <c r="I6" i="46"/>
  <c r="E6" i="46"/>
  <c r="G7" i="46"/>
  <c r="G6" i="46"/>
  <c r="E7" i="46"/>
  <c r="D6" i="46"/>
  <c r="B44" i="35" l="1"/>
  <c r="B31" i="35"/>
  <c r="B16" i="35"/>
  <c r="B43" i="35"/>
  <c r="B29" i="35"/>
  <c r="B12" i="35"/>
  <c r="B42" i="35"/>
  <c r="B28" i="35"/>
  <c r="B11" i="35"/>
  <c r="B41" i="35"/>
  <c r="B27" i="35"/>
  <c r="B10" i="35"/>
  <c r="B40" i="35"/>
  <c r="B26" i="35"/>
  <c r="B9" i="35"/>
  <c r="B39" i="35"/>
  <c r="B25" i="35"/>
  <c r="B8" i="35"/>
  <c r="B38" i="35"/>
  <c r="B23" i="35"/>
  <c r="B7" i="35"/>
  <c r="B36" i="35"/>
  <c r="B22" i="35"/>
  <c r="B6" i="35"/>
  <c r="B35" i="35"/>
  <c r="B21" i="35"/>
  <c r="B5" i="35"/>
  <c r="B34" i="35"/>
  <c r="B20" i="35"/>
  <c r="B4" i="35"/>
  <c r="B33" i="35"/>
  <c r="B18" i="35"/>
  <c r="B3" i="35"/>
  <c r="B32" i="35"/>
  <c r="B17" i="35"/>
  <c r="H40" i="46"/>
  <c r="L12" i="38"/>
  <c r="G9" i="30" l="1"/>
  <c r="F9" i="30" s="1"/>
  <c r="F31" i="30"/>
  <c r="G19" i="30"/>
  <c r="F19" i="30" s="1"/>
  <c r="X16" i="38"/>
  <c r="X15" i="38"/>
  <c r="X14" i="38"/>
  <c r="X13" i="38"/>
  <c r="X12" i="38"/>
  <c r="X10" i="38"/>
  <c r="X9" i="38"/>
  <c r="X8" i="38"/>
  <c r="X7" i="38"/>
  <c r="X11" i="38"/>
  <c r="X6" i="38"/>
  <c r="I19" i="30" l="1"/>
  <c r="I9" i="30"/>
  <c r="G11" i="30"/>
  <c r="F11" i="30" s="1"/>
  <c r="G10" i="30"/>
  <c r="I10" i="30" l="1"/>
  <c r="F10" i="30" s="1"/>
  <c r="I12" i="30"/>
  <c r="N9" i="38"/>
  <c r="I16" i="38"/>
  <c r="I14" i="38"/>
  <c r="I13" i="38"/>
  <c r="I12" i="38"/>
  <c r="I10" i="38"/>
  <c r="I9" i="38"/>
  <c r="I7" i="38"/>
  <c r="I6" i="38"/>
  <c r="I8" i="38"/>
  <c r="I11" i="38"/>
  <c r="I15" i="38"/>
  <c r="H10" i="38"/>
  <c r="H9" i="38"/>
  <c r="H8" i="38"/>
  <c r="H7" i="38"/>
  <c r="H6" i="38"/>
  <c r="H11" i="38"/>
  <c r="H12" i="38"/>
  <c r="H13" i="38"/>
  <c r="H14" i="38"/>
  <c r="H15" i="38"/>
  <c r="H16" i="38"/>
  <c r="G16" i="38"/>
  <c r="G14" i="38"/>
  <c r="G13" i="38"/>
  <c r="G12" i="38"/>
  <c r="G11" i="38"/>
  <c r="G10" i="38"/>
  <c r="G9" i="38"/>
  <c r="G8" i="38"/>
  <c r="G7" i="38"/>
  <c r="G6" i="38"/>
  <c r="G15" i="38"/>
  <c r="F16" i="38"/>
  <c r="F15" i="38"/>
  <c r="F14" i="38"/>
  <c r="F13" i="38"/>
  <c r="F12" i="38"/>
  <c r="F11" i="38"/>
  <c r="F10" i="38"/>
  <c r="F9" i="38"/>
  <c r="F8" i="38"/>
  <c r="F7" i="38"/>
  <c r="F6" i="38"/>
  <c r="C16" i="38"/>
  <c r="C15" i="38"/>
  <c r="C14" i="38"/>
  <c r="C13" i="38"/>
  <c r="C12" i="38"/>
  <c r="C11" i="38"/>
  <c r="C10" i="38"/>
  <c r="C9" i="38"/>
  <c r="C8" i="38"/>
  <c r="C7" i="38"/>
  <c r="C6" i="38"/>
  <c r="B6" i="38"/>
  <c r="B7" i="38"/>
  <c r="B8" i="38"/>
  <c r="B9" i="38"/>
  <c r="B10" i="38"/>
  <c r="B11" i="38"/>
  <c r="B12" i="38"/>
  <c r="B13" i="38"/>
  <c r="B14" i="38"/>
  <c r="B15" i="38"/>
  <c r="B16" i="38"/>
  <c r="J6" i="38"/>
  <c r="U7" i="38"/>
  <c r="U8" i="38"/>
  <c r="U9" i="38"/>
  <c r="U10" i="38"/>
  <c r="U11" i="38"/>
  <c r="U12" i="38"/>
  <c r="U13" i="38"/>
  <c r="U14" i="38"/>
  <c r="U15" i="38"/>
  <c r="U16" i="38"/>
  <c r="U6" i="38"/>
  <c r="T6" i="38"/>
  <c r="G13" i="30" l="1"/>
  <c r="F13" i="30" s="1"/>
  <c r="W16" i="38" l="1"/>
  <c r="V16" i="38"/>
  <c r="T16" i="38"/>
  <c r="S16" i="38"/>
  <c r="R16" i="38"/>
  <c r="Q16" i="38"/>
  <c r="P16" i="38"/>
  <c r="O16" i="38"/>
  <c r="N16" i="38"/>
  <c r="M16" i="38"/>
  <c r="L16" i="38"/>
  <c r="K16" i="38"/>
  <c r="J16" i="38"/>
  <c r="W15" i="38"/>
  <c r="V15" i="38"/>
  <c r="T15" i="38"/>
  <c r="S15" i="38"/>
  <c r="R15" i="38"/>
  <c r="Q15" i="38"/>
  <c r="P15" i="38"/>
  <c r="O15" i="38"/>
  <c r="N15" i="38"/>
  <c r="M15" i="38"/>
  <c r="L15" i="38"/>
  <c r="K15" i="38"/>
  <c r="J15" i="38"/>
  <c r="W14" i="38"/>
  <c r="V14" i="38"/>
  <c r="T14" i="38"/>
  <c r="S14" i="38"/>
  <c r="R14" i="38"/>
  <c r="Q14" i="38"/>
  <c r="P14" i="38"/>
  <c r="O14" i="38"/>
  <c r="N14" i="38"/>
  <c r="M14" i="38"/>
  <c r="L14" i="38"/>
  <c r="K14" i="38"/>
  <c r="J14" i="38"/>
  <c r="W13" i="38"/>
  <c r="V13" i="38"/>
  <c r="T13" i="38"/>
  <c r="S13" i="38"/>
  <c r="R13" i="38"/>
  <c r="Q13" i="38"/>
  <c r="P13" i="38"/>
  <c r="O13" i="38"/>
  <c r="N13" i="38"/>
  <c r="M13" i="38"/>
  <c r="L13" i="38"/>
  <c r="K13" i="38"/>
  <c r="J13" i="38"/>
  <c r="W12" i="38"/>
  <c r="V12" i="38"/>
  <c r="T12" i="38"/>
  <c r="S12" i="38"/>
  <c r="R12" i="38"/>
  <c r="Q12" i="38"/>
  <c r="P12" i="38"/>
  <c r="O12" i="38"/>
  <c r="N12" i="38"/>
  <c r="M12" i="38"/>
  <c r="K12" i="38"/>
  <c r="J12" i="38"/>
  <c r="W11" i="38"/>
  <c r="V11" i="38"/>
  <c r="T11" i="38"/>
  <c r="S11" i="38"/>
  <c r="R11" i="38"/>
  <c r="Q11" i="38"/>
  <c r="P11" i="38"/>
  <c r="O11" i="38"/>
  <c r="N11" i="38"/>
  <c r="M11" i="38"/>
  <c r="L11" i="38"/>
  <c r="K11" i="38"/>
  <c r="J11" i="38"/>
  <c r="W10" i="38"/>
  <c r="V10" i="38"/>
  <c r="T10" i="38"/>
  <c r="S10" i="38"/>
  <c r="R10" i="38"/>
  <c r="Q10" i="38"/>
  <c r="P10" i="38"/>
  <c r="O10" i="38"/>
  <c r="N10" i="38"/>
  <c r="M10" i="38"/>
  <c r="L10" i="38"/>
  <c r="K10" i="38"/>
  <c r="J10" i="38"/>
  <c r="W9" i="38"/>
  <c r="V9" i="38"/>
  <c r="T9" i="38"/>
  <c r="S9" i="38"/>
  <c r="R9" i="38"/>
  <c r="Q9" i="38"/>
  <c r="P9" i="38"/>
  <c r="O9" i="38"/>
  <c r="M9" i="38"/>
  <c r="L9" i="38"/>
  <c r="K9" i="38"/>
  <c r="J9" i="38"/>
  <c r="W8" i="38"/>
  <c r="V8" i="38"/>
  <c r="T8" i="38"/>
  <c r="S8" i="38"/>
  <c r="R8" i="38"/>
  <c r="Q8" i="38"/>
  <c r="P8" i="38"/>
  <c r="O8" i="38"/>
  <c r="N8" i="38"/>
  <c r="M8" i="38"/>
  <c r="L8" i="38"/>
  <c r="K8" i="38"/>
  <c r="J8" i="38"/>
  <c r="W7" i="38"/>
  <c r="V7" i="38"/>
  <c r="T7" i="38"/>
  <c r="S7" i="38"/>
  <c r="R7" i="38"/>
  <c r="Q7" i="38"/>
  <c r="P7" i="38"/>
  <c r="O7" i="38"/>
  <c r="N7" i="38"/>
  <c r="M7" i="38"/>
  <c r="L7" i="38"/>
  <c r="K7" i="38"/>
  <c r="J7" i="38"/>
  <c r="W6" i="38"/>
  <c r="V6" i="38"/>
  <c r="S6" i="38"/>
  <c r="R6" i="38"/>
  <c r="Q6" i="38"/>
  <c r="P6" i="38"/>
  <c r="O6" i="38"/>
  <c r="N6" i="38"/>
  <c r="M6" i="38"/>
  <c r="L6" i="38"/>
  <c r="K6" i="38"/>
  <c r="B46" i="35"/>
  <c r="B34" i="34"/>
  <c r="G12" i="30" l="1"/>
  <c r="F12" i="30" s="1"/>
  <c r="I13" i="30"/>
  <c r="G14" i="30"/>
  <c r="F14" i="30" s="1"/>
  <c r="I14" i="30"/>
  <c r="G15" i="30"/>
  <c r="F15" i="30" s="1"/>
  <c r="I15" i="30"/>
  <c r="G16" i="30"/>
  <c r="F16" i="30" s="1"/>
  <c r="I16" i="30"/>
  <c r="G17" i="30"/>
  <c r="F17" i="30" s="1"/>
  <c r="I17" i="30"/>
  <c r="G18" i="30"/>
  <c r="F18" i="30" s="1"/>
  <c r="I18" i="30"/>
  <c r="F43" i="30"/>
  <c r="F56" i="30"/>
  <c r="F60" i="30"/>
  <c r="F64" i="30"/>
  <c r="F20" i="30" l="1"/>
  <c r="F41" i="30"/>
  <c r="F59" i="30"/>
  <c r="F8" i="30" l="1"/>
  <c r="F7" i="30" s="1"/>
  <c r="F37" i="30" s="1"/>
  <c r="F69" i="30"/>
  <c r="B25" i="23" l="1"/>
  <c r="F70" i="30"/>
  <c r="F71" i="30"/>
  <c r="F72" i="30"/>
  <c r="F73" i="30" s="1"/>
  <c r="D26" i="1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tc={9EA81C72-F313-4BCB-9DF8-FFC57338774B}</author>
    <author>tc={80EE5BA4-8627-4AB2-85CE-1DC5A7A0AAF4}</author>
    <author>tc={F3DBDC57-4F7A-4ABE-97A6-7879A7571A35}</author>
    <author>tc={5E53D82C-01D2-4D69-AAFF-36CF4DA8A2D0}</author>
    <author>tc={AE5C8C7B-A208-4C11-A2F2-C555C13D62D0}</author>
    <author>tc={37496B93-36C3-407F-BB1D-663DA3B40791}</author>
    <author>tc={732862DB-DFD0-4F69-BCA0-848F14010358}</author>
    <author>tc={76C2A821-4035-41C2-A636-6D7F6A785C26}</author>
    <author>tc={632D9DA0-164A-4D62-B679-B1C1CEAD66FB}</author>
    <author>tc={DF4F8908-9675-4B78-B32D-7ED6FAAEBA7C}</author>
    <author>tc={A4B74BA6-C798-4D90-9558-2960391F2957}</author>
    <author>tc={70CC2C57-1591-4AD4-8C36-4CB7AA90A46F}</author>
    <author>tc={FC1897E9-D2ED-4A69-AD32-C58ECDD4D41D}</author>
    <author>tc={A0AA4299-8E31-4712-AFF3-B6DD40692C66}</author>
    <author>tc={97D4142A-3D74-4E40-93A6-A8140777774C}</author>
    <author>tc={9890DE83-E086-4635-8EF5-4BA00087857F}</author>
    <author>tc={BFF07B67-E6E3-482B-A8E7-3610330575FB}</author>
    <author>tc={57CDA5A7-C0D3-42E8-8B99-B60118F8A70A}</author>
    <author>tc={EFA3BDDE-19F9-4D80-B27C-18071BF51259}</author>
    <author>tc={36150636-7AB5-4CB6-9176-460C9200C726}</author>
    <author>tc={4236A929-12A6-4962-B6DD-F536B854E59E}</author>
    <author>tc={AB69AFD9-0087-44D8-8D6C-C4B4C5809B36}</author>
    <author>tc={FF1792A2-9F67-4EF6-9B26-A96D765EC2BD}</author>
    <author>tc={6C53FF35-1400-4C27-AF2A-7C2036E31972}</author>
    <author>tc={AF6A21E8-C3E0-405E-B7D8-026D46F6C46A}</author>
    <author>tc={B12AA5B6-716E-4324-8B27-12BE77412618}</author>
    <author>tc={99389FB6-FB6F-4FF8-BBBD-5DB7309D72F5}</author>
    <author>tc={0D35E752-3B08-4189-93EE-CB5E3389C465}</author>
    <author>tc={B3DF57A1-F465-48FD-BA3A-21E4905FDB52}</author>
    <author>tc={78978F9D-0068-4D05-AED4-CCE854273A8E}</author>
    <author>tc={E3D9659A-A129-428F-8F9B-B6CFB0E2E805}</author>
  </authors>
  <commentList>
    <comment ref="F4" authorId="0" shapeId="0" xr:uid="{9EA81C72-F313-4BCB-9DF8-FFC57338774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 ref="F6" authorId="1" shapeId="0" xr:uid="{80EE5BA4-8627-4AB2-85CE-1DC5A7A0AAF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R7二種変</t>
      </text>
    </comment>
    <comment ref="L6" authorId="2" shapeId="0" xr:uid="{F3DBDC57-4F7A-4ABE-97A6-7879A7571A3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070217　メールで修正希望あり</t>
      </text>
    </comment>
    <comment ref="M6" authorId="3" shapeId="0" xr:uid="{5E53D82C-01D2-4D69-AAFF-36CF4DA8A2D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070217　メールで修正希望あり</t>
      </text>
    </comment>
    <comment ref="O7" authorId="4" shapeId="0" xr:uid="{AE5C8C7B-A208-4C11-A2F2-C555C13D62D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 ref="G8" authorId="5" shapeId="0" xr:uid="{37496B93-36C3-407F-BB1D-663DA3B4079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R６移転</t>
      </text>
    </comment>
    <comment ref="J8" authorId="6" shapeId="0" xr:uid="{732862DB-DFD0-4F69-BCA0-848F1401035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K8" authorId="7" shapeId="0" xr:uid="{76C2A821-4035-41C2-A636-6D7F6A785C2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O8" authorId="8" shapeId="0" xr:uid="{632D9DA0-164A-4D62-B679-B1C1CEAD66F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S8" authorId="9" shapeId="0" xr:uid="{DF4F8908-9675-4B78-B32D-7ED6FAAEBA7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K10" authorId="10" shapeId="0" xr:uid="{A4B74BA6-C798-4D90-9558-2960391F295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調書だと月２土だが、このままにする。</t>
      </text>
    </comment>
    <comment ref="L11" authorId="11" shapeId="0" xr:uid="{70CC2C57-1591-4AD4-8C36-4CB7AA90A46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R6２種変</t>
      </text>
    </comment>
    <comment ref="K12" authorId="12" shapeId="0" xr:uid="{FC1897E9-D2ED-4A69-AD32-C58ECDD4D41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 ref="E15" authorId="13" shapeId="0" xr:uid="{A0AA4299-8E31-4712-AFF3-B6DD40692C6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誤り修正</t>
      </text>
    </comment>
    <comment ref="L15" authorId="14" shapeId="0" xr:uid="{97D4142A-3D74-4E40-93A6-A8140777774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 ref="K17" authorId="15" shapeId="0" xr:uid="{9890DE83-E086-4635-8EF5-4BA00087857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実施調書だと不定期土記載がないがそのままにする</t>
      </text>
    </comment>
    <comment ref="O17" authorId="16" shapeId="0" xr:uid="{BFF07B67-E6E3-482B-A8E7-3610330575F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 ref="E18" authorId="17" shapeId="0" xr:uid="{57CDA5A7-C0D3-42E8-8B99-B60118F8A70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G18" authorId="18" shapeId="0" xr:uid="{EFA3BDDE-19F9-4D80-B27C-18071BF5125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L18" authorId="19" shapeId="0" xr:uid="{36150636-7AB5-4CB6-9176-460C9200C72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R6２種変</t>
      </text>
    </comment>
    <comment ref="O18" authorId="20" shapeId="0" xr:uid="{4236A929-12A6-4962-B6DD-F536B854E59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移転後施設から聞き取り</t>
      </text>
    </comment>
    <comment ref="J24" authorId="21" shapeId="0" xr:uid="{AB69AFD9-0087-44D8-8D6C-C4B4C5809B3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K24" authorId="22" shapeId="0" xr:uid="{FF1792A2-9F67-4EF6-9B26-A96D765EC2B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O28" authorId="23" shapeId="0" xr:uid="{6C53FF35-1400-4C27-AF2A-7C2036E3197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R7聞き取り</t>
      </text>
    </comment>
    <comment ref="G31" authorId="24" shapeId="0" xr:uid="{AF6A21E8-C3E0-405E-B7D8-026D46F6C46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D32" authorId="25" shapeId="0" xr:uid="{B12AA5B6-716E-4324-8B27-12BE7741261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G32" authorId="26" shapeId="0" xr:uid="{99389FB6-FB6F-4FF8-BBBD-5DB7309D72F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H32" authorId="27" shapeId="0" xr:uid="{0D35E752-3B08-4189-93EE-CB5E3389C46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O32" authorId="28" shapeId="0" xr:uid="{B3DF57A1-F465-48FD-BA3A-21E4905FDB52}">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
返信:
来年度も同じ面積で変更なしとの連絡あり。</t>
      </text>
    </comment>
    <comment ref="S32" authorId="29" shapeId="0" xr:uid="{78978F9D-0068-4D05-AED4-CCE854273A8E}">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K36" authorId="30" shapeId="0" xr:uid="{E3D9659A-A129-428F-8F9B-B6CFB0E2E805}">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実施調書＋メールより</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tc={4F019317-8EAD-44F6-900B-5E7BCC13A8DB}</author>
    <author>作成者</author>
    <author>tc={BF7FD3A8-D9F9-4ABA-8AE2-238552850166}</author>
    <author>tc={C32646DB-5BBD-46FB-98E8-40F9C6C8A00C}</author>
    <author>tc={D9E2EEA4-E1CA-4EAA-A5DB-186E417280D1}</author>
    <author>tc={4A7DB397-28AB-430E-94EE-A4566FB3BC9C}</author>
    <author>tc={6F5EA879-FB2F-485A-AE1F-187099217F07}</author>
    <author>tc={0832A12F-01F1-4423-95AB-FD72D13D26D3}</author>
    <author>tc={4BC9DB0F-02D1-435C-ADAE-B0CE7D11C54C}</author>
    <author>tc={7ADCEDD8-2ABB-451D-A2C3-4D9C81A70BF4}</author>
    <author>tc={B49D7D0A-94C1-4E06-8C55-7D53D77BA35F}</author>
  </authors>
  <commentList>
    <comment ref="N3" authorId="0" shapeId="0" xr:uid="{4F019317-8EAD-44F6-900B-5E7BCC13A8D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実施調書より</t>
      </text>
    </comment>
    <comment ref="Z6" authorId="1" shapeId="0" xr:uid="{DE996D79-7166-4853-A878-E0F3D0A34B66}">
      <text>
        <r>
          <rPr>
            <b/>
            <sz val="9"/>
            <color indexed="81"/>
            <rFont val="MS P ゴシック"/>
            <family val="3"/>
            <charset val="128"/>
          </rPr>
          <t>作成者:</t>
        </r>
        <r>
          <rPr>
            <sz val="9"/>
            <color indexed="81"/>
            <rFont val="MS P ゴシック"/>
            <family val="3"/>
            <charset val="128"/>
          </rPr>
          <t xml:space="preserve">
Ｒ４申請書に基づき
修正
共用→専用</t>
        </r>
      </text>
    </comment>
    <comment ref="D10" authorId="2" shapeId="0" xr:uid="{BF7FD3A8-D9F9-4ABA-8AE2-23855285016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F10" authorId="3" shapeId="0" xr:uid="{C32646DB-5BBD-46FB-98E8-40F9C6C8A00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J12" authorId="4" shapeId="0" xr:uid="{D9E2EEA4-E1CA-4EAA-A5DB-186E417280D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K12" authorId="5" shapeId="0" xr:uid="{4A7DB397-28AB-430E-94EE-A4566FB3BC9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R7より</t>
      </text>
    </comment>
    <comment ref="D16" authorId="6" shapeId="0" xr:uid="{6F5EA879-FB2F-485A-AE1F-187099217F07}">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R7二種変</t>
      </text>
    </comment>
    <comment ref="F16" authorId="7" shapeId="0" xr:uid="{0832A12F-01F1-4423-95AB-FD72D13D26D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R7二種変</t>
      </text>
    </comment>
    <comment ref="O16" authorId="1" shapeId="0" xr:uid="{902064AA-B64E-431D-86EA-C3C0BB3183CB}">
      <text>
        <r>
          <rPr>
            <b/>
            <sz val="9"/>
            <color indexed="81"/>
            <rFont val="MS P ゴシック"/>
            <family val="3"/>
            <charset val="128"/>
          </rPr>
          <t>作成者:</t>
        </r>
        <r>
          <rPr>
            <sz val="9"/>
            <color indexed="81"/>
            <rFont val="MS P ゴシック"/>
            <family val="3"/>
            <charset val="128"/>
          </rPr>
          <t xml:space="preserve">
４世４０６号の
二種変更受理に基づき修正</t>
        </r>
      </text>
    </comment>
    <comment ref="P16" authorId="8" shapeId="0" xr:uid="{4BC9DB0F-02D1-435C-ADAE-B0CE7D11C54C}">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R7二種</t>
      </text>
    </comment>
    <comment ref="W16" authorId="9" shapeId="0" xr:uid="{7ADCEDD8-2ABB-451D-A2C3-4D9C81A70BF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R７二種変より</t>
      </text>
    </comment>
    <comment ref="P19" authorId="10" shapeId="0" xr:uid="{B49D7D0A-94C1-4E06-8C55-7D53D77BA35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R6二種変</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tc={294ACA64-6419-4D5D-AF25-1B4542EEAC03}</author>
    <author>tc={BB164693-5D83-411A-B195-64578C473470}</author>
    <author>tc={305F2A5F-6F16-4A71-BF1B-7CAEE8580F20}</author>
    <author>tc={131358DD-1106-4F46-908C-02B1B78C9D31}</author>
    <author>tc={A6B49365-473F-4C94-A1D7-B0B2A0509349}</author>
    <author>tc={14F03836-11E4-40A8-B2BE-95D3B471D9EB}</author>
    <author>tc={4406CF41-9431-4CA1-9105-0886D6A408AF}</author>
    <author>tc={70510F44-728D-462E-A30C-8D95CC670988}</author>
    <author>tc={55F66F49-4F3D-4B40-AA57-B810B29D907D}</author>
    <author>tc={C39AB423-779B-47AD-814A-BB0C43AA9BA8}</author>
    <author>tc={7500EEED-3349-4384-B8BA-BBFDF5ED3878}</author>
    <author>tc={162E526D-8ADB-4AC0-9790-5CCFCFFDF941}</author>
    <author>tc={9A7AFD60-8DFC-41C5-8CA6-2F4BFF5D7FEA}</author>
    <author>tc={C3C460D1-D9E4-4874-838E-2AFBCDBC87F0}</author>
    <author>tc={1BCC6E89-679A-4AED-B1DA-10F1AD8433C6}</author>
    <author>tc={0E32C768-3CFA-4AD6-8E92-9B1209CB01B8}</author>
    <author>tc={F3CCDF35-47EB-4E66-B607-3C55D10DA4ED}</author>
    <author>tc={02CA3FFC-8ABE-4038-9CDF-03CFAED7AC88}</author>
    <author>tc={E34C88A7-CAA5-4319-AE53-25B4FAE41A60}</author>
  </authors>
  <commentList>
    <comment ref="F6" authorId="0" shapeId="0" xr:uid="{294ACA64-6419-4D5D-AF25-1B4542EEAC03}">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移転先</t>
      </text>
    </comment>
    <comment ref="D7" authorId="1" shapeId="0" xr:uid="{BB164693-5D83-411A-B195-64578C47347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F7" authorId="2" shapeId="0" xr:uid="{305F2A5F-6F16-4A71-BF1B-7CAEE8580F2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G7" authorId="3" shapeId="0" xr:uid="{131358DD-1106-4F46-908C-02B1B78C9D3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R6移転</t>
      </text>
    </comment>
    <comment ref="N7" authorId="4" shapeId="0" xr:uid="{A6B49365-473F-4C94-A1D7-B0B2A0509349}">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O7" authorId="5" shapeId="0" xr:uid="{14F03836-11E4-40A8-B2BE-95D3B471D9EB}">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P7" authorId="6" shapeId="0" xr:uid="{4406CF41-9431-4CA1-9105-0886D6A408AF}">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Q7" authorId="7" shapeId="0" xr:uid="{70510F44-728D-462E-A30C-8D95CC67098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R7" authorId="8" shapeId="0" xr:uid="{55F66F49-4F3D-4B40-AA57-B810B29D907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S7" authorId="9" shapeId="0" xr:uid="{C39AB423-779B-47AD-814A-BB0C43AA9BA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T7" authorId="10" shapeId="0" xr:uid="{7500EEED-3349-4384-B8BA-BBFDF5ED387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U7" authorId="11" shapeId="0" xr:uid="{162E526D-8ADB-4AC0-9790-5CCFCFFDF941}">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V7" authorId="12" shapeId="0" xr:uid="{9A7AFD60-8DFC-41C5-8CA6-2F4BFF5D7FEA}">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W7" authorId="13" shapeId="0" xr:uid="{C3C460D1-D9E4-4874-838E-2AFBCDBC87F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Y7" authorId="14" shapeId="0" xr:uid="{1BCC6E89-679A-4AED-B1DA-10F1AD8433C6}">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E7" authorId="15" shapeId="0" xr:uid="{0E32C768-3CFA-4AD6-8E92-9B1209CB01B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I7" authorId="16" shapeId="0" xr:uid="{F3CCDF35-47EB-4E66-B607-3C55D10DA4ED}">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K7" authorId="17" shapeId="0" xr:uid="{02CA3FFC-8ABE-4038-9CDF-03CFAED7AC88}">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 ref="AL7" authorId="18" shapeId="0" xr:uid="{E34C88A7-CAA5-4319-AE53-25B4FAE41A6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R6変更交付申請より</t>
      </text>
    </comment>
  </commentList>
</comments>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6073C42-B57D-45B7-8E03-EA658AFF9A02}" keepAlive="1" name="クエリ - テーブル1" description="ブック内の 'テーブル1' クエリへの接続です。" type="5" refreshedVersion="0" background="1">
    <dbPr connection="Provider=Microsoft.Mashup.OleDb.1;Data Source=$Workbook$;Location=テーブル1;Extended Properties=&quot;&quot;" command="SELECT * FROM [テーブル1]"/>
  </connection>
  <connection id="2" xr16:uid="{0E856BDA-66D1-4D12-8594-82972DF3497C}" keepAlive="1" name="クエリ - テーブル1 (2)" description="ブック内の 'テーブル1 (2)' クエリへの接続です。" type="5" refreshedVersion="0" background="1">
    <dbPr connection="Provider=Microsoft.Mashup.OleDb.1;Data Source=$Workbook$;Location=&quot;テーブル1 (2)&quot;;Extended Properties=&quot;&quot;" command="SELECT * FROM [テーブル1 (2)]"/>
  </connection>
</connections>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<sst xmlns="http://schemas.openxmlformats.org/spreadsheetml/2006/main" count="3343" uniqueCount="1450">
  <si>
    <t>添付１</t>
    <rPh sb="0" eb="2">
      <t>テンプ</t>
    </rPh>
    <phoneticPr fontId="18"/>
  </si>
  <si>
    <t>令和６年度東京都重層的支援体制整備事業交付金子育てひろば事業（地域子育て支援拠点事業）交付申請</t>
    <rPh sb="0" eb="2">
      <t>レイワ</t>
    </rPh>
    <rPh sb="3" eb="5">
      <t>ネンド</t>
    </rPh>
    <rPh sb="4" eb="5">
      <t>ド</t>
    </rPh>
    <rPh sb="5" eb="8">
      <t>トウキョウト</t>
    </rPh>
    <rPh sb="8" eb="11">
      <t>ジュウソウテキ</t>
    </rPh>
    <rPh sb="11" eb="13">
      <t>シエン</t>
    </rPh>
    <rPh sb="13" eb="15">
      <t>タイセイ</t>
    </rPh>
    <rPh sb="15" eb="17">
      <t>セイビ</t>
    </rPh>
    <rPh sb="17" eb="19">
      <t>ジギョウ</t>
    </rPh>
    <rPh sb="19" eb="22">
      <t>コウフキン</t>
    </rPh>
    <rPh sb="22" eb="24">
      <t>コソダ</t>
    </rPh>
    <rPh sb="28" eb="30">
      <t>ジギョウ</t>
    </rPh>
    <rPh sb="31" eb="33">
      <t>チイキ</t>
    </rPh>
    <rPh sb="33" eb="35">
      <t>コソダ</t>
    </rPh>
    <rPh sb="36" eb="38">
      <t>シエン</t>
    </rPh>
    <rPh sb="38" eb="40">
      <t>キョテン</t>
    </rPh>
    <rPh sb="40" eb="42">
      <t>ジギョウ</t>
    </rPh>
    <rPh sb="43" eb="45">
      <t>コウフ</t>
    </rPh>
    <rPh sb="45" eb="47">
      <t>シンセイ</t>
    </rPh>
    <phoneticPr fontId="18"/>
  </si>
  <si>
    <t>区市町村名：</t>
    <phoneticPr fontId="18"/>
  </si>
  <si>
    <t>世田谷区</t>
    <rPh sb="0" eb="4">
      <t>セタガヤク</t>
    </rPh>
    <phoneticPr fontId="18"/>
  </si>
  <si>
    <t>【一般型を実施する施設の場合】</t>
    <phoneticPr fontId="18"/>
  </si>
  <si>
    <t>直営・委託・補助の別</t>
    <rPh sb="0" eb="2">
      <t>チョクエイ</t>
    </rPh>
    <rPh sb="3" eb="4">
      <t>イ</t>
    </rPh>
    <rPh sb="4" eb="5">
      <t>コトヅケ</t>
    </rPh>
    <rPh sb="6" eb="8">
      <t>ホジョ</t>
    </rPh>
    <rPh sb="9" eb="10">
      <t>ベツ</t>
    </rPh>
    <phoneticPr fontId="18"/>
  </si>
  <si>
    <t>拠点施設（ひろば）の名称</t>
    <rPh sb="0" eb="2">
      <t>キョテン</t>
    </rPh>
    <rPh sb="2" eb="4">
      <t>シセツ</t>
    </rPh>
    <rPh sb="10" eb="11">
      <t>ナ</t>
    </rPh>
    <rPh sb="11" eb="12">
      <t>ショウ</t>
    </rPh>
    <phoneticPr fontId="18"/>
  </si>
  <si>
    <t>開設年月日</t>
    <rPh sb="0" eb="2">
      <t>カイセツ</t>
    </rPh>
    <rPh sb="2" eb="5">
      <t>ネンガッピ</t>
    </rPh>
    <phoneticPr fontId="18"/>
  </si>
  <si>
    <t>開設日数</t>
    <rPh sb="0" eb="2">
      <t>カイセツ</t>
    </rPh>
    <rPh sb="2" eb="3">
      <t>ニチ</t>
    </rPh>
    <rPh sb="3" eb="4">
      <t>スウ</t>
    </rPh>
    <phoneticPr fontId="18"/>
  </si>
  <si>
    <t>土日開設</t>
    <rPh sb="0" eb="2">
      <t>ドニチ</t>
    </rPh>
    <rPh sb="2" eb="4">
      <t>カイセツ</t>
    </rPh>
    <phoneticPr fontId="18"/>
  </si>
  <si>
    <t>開設時間</t>
    <rPh sb="0" eb="2">
      <t>カイセツ</t>
    </rPh>
    <rPh sb="2" eb="4">
      <t>ジカン</t>
    </rPh>
    <phoneticPr fontId="18"/>
  </si>
  <si>
    <t>専用スペース</t>
    <rPh sb="0" eb="2">
      <t>センヨウ</t>
    </rPh>
    <phoneticPr fontId="18"/>
  </si>
  <si>
    <t>（曜 日）</t>
    <rPh sb="1" eb="2">
      <t>ヨウ</t>
    </rPh>
    <rPh sb="3" eb="4">
      <t>ヒ</t>
    </rPh>
    <phoneticPr fontId="18"/>
  </si>
  <si>
    <t>（　土　・　日　）</t>
    <rPh sb="2" eb="3">
      <t>ツチ</t>
    </rPh>
    <rPh sb="6" eb="7">
      <t>ヒ</t>
    </rPh>
    <phoneticPr fontId="18"/>
  </si>
  <si>
    <t>（時間数）</t>
    <rPh sb="1" eb="4">
      <t>ジカンスウ</t>
    </rPh>
    <phoneticPr fontId="18"/>
  </si>
  <si>
    <t>（㎡）</t>
    <phoneticPr fontId="18"/>
  </si>
  <si>
    <t>補助</t>
  </si>
  <si>
    <t>１．月1回開設</t>
    <rPh sb="2" eb="3">
      <t>ツキ</t>
    </rPh>
    <rPh sb="4" eb="5">
      <t>カイ</t>
    </rPh>
    <rPh sb="5" eb="7">
      <t>カイセツ</t>
    </rPh>
    <phoneticPr fontId="18"/>
  </si>
  <si>
    <t>２．毎週開設</t>
    <rPh sb="2" eb="4">
      <t>マイシュウ</t>
    </rPh>
    <rPh sb="4" eb="6">
      <t>カイセツ</t>
    </rPh>
    <phoneticPr fontId="18"/>
  </si>
  <si>
    <t>事業の内容
（具体的に）</t>
    <rPh sb="0" eb="2">
      <t>ジギョウ</t>
    </rPh>
    <rPh sb="3" eb="5">
      <t>ナイヨウ</t>
    </rPh>
    <rPh sb="7" eb="10">
      <t>グタイテキ</t>
    </rPh>
    <phoneticPr fontId="18"/>
  </si>
  <si>
    <t>（１）子育て親子の交流の場の提供と交流の促進</t>
    <rPh sb="3" eb="5">
      <t>コソダ</t>
    </rPh>
    <rPh sb="6" eb="8">
      <t>オヤコ</t>
    </rPh>
    <rPh sb="9" eb="11">
      <t>コウリュウ</t>
    </rPh>
    <rPh sb="12" eb="13">
      <t>バ</t>
    </rPh>
    <rPh sb="14" eb="16">
      <t>テイキョウ</t>
    </rPh>
    <rPh sb="17" eb="19">
      <t>コウリュウ</t>
    </rPh>
    <rPh sb="20" eb="22">
      <t>ソクシン</t>
    </rPh>
    <phoneticPr fontId="18"/>
  </si>
  <si>
    <t>（２）子育て等に関する相談、援助の実施</t>
    <rPh sb="3" eb="5">
      <t>コソダ</t>
    </rPh>
    <rPh sb="6" eb="7">
      <t>トウ</t>
    </rPh>
    <rPh sb="8" eb="9">
      <t>カン</t>
    </rPh>
    <rPh sb="11" eb="13">
      <t>ソウダン</t>
    </rPh>
    <rPh sb="14" eb="16">
      <t>エンジョ</t>
    </rPh>
    <rPh sb="17" eb="19">
      <t>ジッシ</t>
    </rPh>
    <phoneticPr fontId="18"/>
  </si>
  <si>
    <t>（３）地域の子育て関連情報の提供</t>
    <rPh sb="3" eb="5">
      <t>チイキ</t>
    </rPh>
    <rPh sb="6" eb="8">
      <t>コソダ</t>
    </rPh>
    <rPh sb="9" eb="11">
      <t>カンレン</t>
    </rPh>
    <rPh sb="11" eb="13">
      <t>ジョウホウ</t>
    </rPh>
    <rPh sb="14" eb="16">
      <t>テイキョウ</t>
    </rPh>
    <phoneticPr fontId="18"/>
  </si>
  <si>
    <t>（４）子育て及び子育て支援に関する講習等の実施</t>
    <rPh sb="3" eb="5">
      <t>コソダ</t>
    </rPh>
    <rPh sb="6" eb="7">
      <t>オヨ</t>
    </rPh>
    <rPh sb="8" eb="10">
      <t>コソダ</t>
    </rPh>
    <rPh sb="11" eb="13">
      <t>シエン</t>
    </rPh>
    <rPh sb="14" eb="15">
      <t>カン</t>
    </rPh>
    <rPh sb="17" eb="19">
      <t>コウシュウ</t>
    </rPh>
    <rPh sb="19" eb="20">
      <t>トウ</t>
    </rPh>
    <rPh sb="21" eb="23">
      <t>ジッシ</t>
    </rPh>
    <phoneticPr fontId="18"/>
  </si>
  <si>
    <t>月１回以上の講習等の実施　（　</t>
    <rPh sb="0" eb="1">
      <t>ツキ</t>
    </rPh>
    <rPh sb="2" eb="3">
      <t>カイ</t>
    </rPh>
    <rPh sb="3" eb="5">
      <t>イジョウ</t>
    </rPh>
    <rPh sb="6" eb="8">
      <t>コウシュウ</t>
    </rPh>
    <rPh sb="8" eb="9">
      <t>トウ</t>
    </rPh>
    <rPh sb="10" eb="12">
      <t>ジッシ</t>
    </rPh>
    <phoneticPr fontId="18"/>
  </si>
  <si>
    <t>有</t>
  </si>
  <si>
    <t>　）</t>
    <phoneticPr fontId="18"/>
  </si>
  <si>
    <t>　●　地域の子育て拠点として地域の子育て支援活動の展開を図るための取組の実施
　　　（下記アからエまでの該当箇所に○をつける。アからウまでについては実施回数と実績を、エについては実施回数と実施内容・実績を行に沿って記載すること。）</t>
    <rPh sb="3" eb="5">
      <t>チイキ</t>
    </rPh>
    <rPh sb="6" eb="8">
      <t>コソダ</t>
    </rPh>
    <rPh sb="9" eb="11">
      <t>キョテン</t>
    </rPh>
    <rPh sb="14" eb="16">
      <t>チイキ</t>
    </rPh>
    <rPh sb="17" eb="19">
      <t>コソダ</t>
    </rPh>
    <rPh sb="20" eb="22">
      <t>シエン</t>
    </rPh>
    <rPh sb="22" eb="24">
      <t>カツドウ</t>
    </rPh>
    <rPh sb="25" eb="27">
      <t>テンカイ</t>
    </rPh>
    <rPh sb="28" eb="29">
      <t>ハカ</t>
    </rPh>
    <rPh sb="33" eb="35">
      <t>トリクミ</t>
    </rPh>
    <rPh sb="36" eb="38">
      <t>ジッシ</t>
    </rPh>
    <rPh sb="43" eb="45">
      <t>カキ</t>
    </rPh>
    <rPh sb="52" eb="54">
      <t>ガイトウ</t>
    </rPh>
    <rPh sb="54" eb="56">
      <t>カショ</t>
    </rPh>
    <rPh sb="74" eb="76">
      <t>ジッシ</t>
    </rPh>
    <rPh sb="76" eb="78">
      <t>カイスウ</t>
    </rPh>
    <rPh sb="79" eb="81">
      <t>ジッセキ</t>
    </rPh>
    <rPh sb="89" eb="91">
      <t>ジッシ</t>
    </rPh>
    <rPh sb="91" eb="93">
      <t>カイスウ</t>
    </rPh>
    <rPh sb="94" eb="96">
      <t>ジッシ</t>
    </rPh>
    <rPh sb="96" eb="98">
      <t>ナイヨウ</t>
    </rPh>
    <rPh sb="99" eb="101">
      <t>ジッセキ</t>
    </rPh>
    <rPh sb="102" eb="103">
      <t>ギョウ</t>
    </rPh>
    <rPh sb="104" eb="105">
      <t>ソ</t>
    </rPh>
    <rPh sb="107" eb="109">
      <t>キサイ</t>
    </rPh>
    <phoneticPr fontId="18"/>
  </si>
  <si>
    <t>　ア　拠点施設の開設場所（近接施設を含む。）を活用した一時預かり事業又はこれに準じた事業の実施</t>
    <rPh sb="3" eb="5">
      <t>キョテン</t>
    </rPh>
    <rPh sb="5" eb="7">
      <t>シセツ</t>
    </rPh>
    <rPh sb="8" eb="10">
      <t>カイセツ</t>
    </rPh>
    <rPh sb="10" eb="12">
      <t>バショ</t>
    </rPh>
    <rPh sb="13" eb="15">
      <t>キンセツ</t>
    </rPh>
    <rPh sb="15" eb="17">
      <t>シセツ</t>
    </rPh>
    <rPh sb="18" eb="19">
      <t>フク</t>
    </rPh>
    <rPh sb="23" eb="25">
      <t>カツヨウ</t>
    </rPh>
    <rPh sb="27" eb="29">
      <t>イチジ</t>
    </rPh>
    <rPh sb="29" eb="30">
      <t>アズ</t>
    </rPh>
    <rPh sb="32" eb="34">
      <t>ジギョウ</t>
    </rPh>
    <rPh sb="34" eb="35">
      <t>マタ</t>
    </rPh>
    <rPh sb="39" eb="40">
      <t>ジュン</t>
    </rPh>
    <rPh sb="42" eb="44">
      <t>ジギョウ</t>
    </rPh>
    <rPh sb="45" eb="47">
      <t>ジッシ</t>
    </rPh>
    <phoneticPr fontId="18"/>
  </si>
  <si>
    <t>実施回数（予定）</t>
    <rPh sb="0" eb="2">
      <t>ジッシ</t>
    </rPh>
    <rPh sb="2" eb="4">
      <t>カイスウ</t>
    </rPh>
    <rPh sb="5" eb="7">
      <t>ヨテイ</t>
    </rPh>
    <phoneticPr fontId="18"/>
  </si>
  <si>
    <r>
      <t>　月（</t>
    </r>
    <r>
      <rPr>
        <sz val="14"/>
        <rFont val="Segoe UI Symbol"/>
        <family val="1"/>
      </rPr>
      <t>●</t>
    </r>
    <r>
      <rPr>
        <sz val="14"/>
        <rFont val="平成明朝"/>
        <family val="1"/>
        <charset val="128"/>
      </rPr>
      <t>）回実施</t>
    </r>
    <rPh sb="1" eb="2">
      <t>ツキ</t>
    </rPh>
    <rPh sb="5" eb="6">
      <t>カイ</t>
    </rPh>
    <rPh sb="6" eb="8">
      <t>ジッシ</t>
    </rPh>
    <phoneticPr fontId="18"/>
  </si>
  <si>
    <t>実績（予定）</t>
    <rPh sb="0" eb="2">
      <t>ジッセキ</t>
    </rPh>
    <rPh sb="3" eb="5">
      <t>ヨテイ</t>
    </rPh>
    <phoneticPr fontId="18"/>
  </si>
  <si>
    <r>
      <t>受入人数：合計（</t>
    </r>
    <r>
      <rPr>
        <sz val="14"/>
        <rFont val="Segoe UI Symbol"/>
        <family val="1"/>
      </rPr>
      <t>●</t>
    </r>
    <r>
      <rPr>
        <sz val="14"/>
        <rFont val="平成明朝"/>
        <family val="1"/>
        <charset val="128"/>
      </rPr>
      <t>）人</t>
    </r>
    <rPh sb="0" eb="2">
      <t>ウケイレ</t>
    </rPh>
    <rPh sb="2" eb="4">
      <t>ニンズウ</t>
    </rPh>
    <rPh sb="5" eb="7">
      <t>ゴウケイ</t>
    </rPh>
    <rPh sb="10" eb="11">
      <t>ジン</t>
    </rPh>
    <phoneticPr fontId="18"/>
  </si>
  <si>
    <t>　イ　拠点施設の開設場所（近接施設を含む。）を活用した放課後児童健全育成事業又はこれに準じた
　　　事業の実施</t>
    <rPh sb="3" eb="5">
      <t>キョテン</t>
    </rPh>
    <rPh sb="5" eb="7">
      <t>シセツ</t>
    </rPh>
    <rPh sb="8" eb="10">
      <t>カイセツ</t>
    </rPh>
    <rPh sb="10" eb="12">
      <t>バショ</t>
    </rPh>
    <rPh sb="13" eb="15">
      <t>キンセツ</t>
    </rPh>
    <rPh sb="15" eb="17">
      <t>シセツ</t>
    </rPh>
    <rPh sb="18" eb="19">
      <t>フク</t>
    </rPh>
    <rPh sb="23" eb="25">
      <t>カツヨウ</t>
    </rPh>
    <rPh sb="27" eb="30">
      <t>ホウカゴ</t>
    </rPh>
    <rPh sb="30" eb="32">
      <t>ジドウ</t>
    </rPh>
    <rPh sb="32" eb="34">
      <t>ケンゼン</t>
    </rPh>
    <rPh sb="34" eb="36">
      <t>イクセイ</t>
    </rPh>
    <rPh sb="36" eb="38">
      <t>ジギョウ</t>
    </rPh>
    <rPh sb="38" eb="39">
      <t>マタ</t>
    </rPh>
    <rPh sb="43" eb="44">
      <t>ジュン</t>
    </rPh>
    <rPh sb="50" eb="52">
      <t>ジギョウ</t>
    </rPh>
    <rPh sb="53" eb="55">
      <t>ジッシ</t>
    </rPh>
    <phoneticPr fontId="18"/>
  </si>
  <si>
    <t>　月（　　　）回実施</t>
    <rPh sb="1" eb="2">
      <t>ツキ</t>
    </rPh>
    <rPh sb="7" eb="8">
      <t>カイ</t>
    </rPh>
    <rPh sb="8" eb="10">
      <t>ジッシ</t>
    </rPh>
    <phoneticPr fontId="18"/>
  </si>
  <si>
    <t>受入人数：合計（　　　）人</t>
    <rPh sb="0" eb="2">
      <t>ウケイレ</t>
    </rPh>
    <rPh sb="2" eb="4">
      <t>ニンズウ</t>
    </rPh>
    <rPh sb="5" eb="7">
      <t>ゴウケイ</t>
    </rPh>
    <rPh sb="12" eb="13">
      <t>ニン</t>
    </rPh>
    <phoneticPr fontId="18"/>
  </si>
  <si>
    <t>　ウ　拠点施設を拠点とした乳児家庭全戸訪問事業又は養育支援訪問事業の実施</t>
    <rPh sb="3" eb="5">
      <t>キョテン</t>
    </rPh>
    <rPh sb="5" eb="7">
      <t>シセツ</t>
    </rPh>
    <rPh sb="8" eb="10">
      <t>キョテン</t>
    </rPh>
    <rPh sb="13" eb="15">
      <t>ニュウジ</t>
    </rPh>
    <rPh sb="15" eb="17">
      <t>カテイ</t>
    </rPh>
    <rPh sb="17" eb="19">
      <t>ゼンコ</t>
    </rPh>
    <rPh sb="19" eb="21">
      <t>ホウモン</t>
    </rPh>
    <rPh sb="21" eb="23">
      <t>ジギョウ</t>
    </rPh>
    <rPh sb="23" eb="24">
      <t>マタ</t>
    </rPh>
    <rPh sb="25" eb="27">
      <t>ヨウイク</t>
    </rPh>
    <rPh sb="27" eb="29">
      <t>シエン</t>
    </rPh>
    <rPh sb="29" eb="31">
      <t>ホウモン</t>
    </rPh>
    <rPh sb="31" eb="33">
      <t>ジギョウ</t>
    </rPh>
    <rPh sb="34" eb="36">
      <t>ジッシ</t>
    </rPh>
    <phoneticPr fontId="18"/>
  </si>
  <si>
    <t>乳児全戸訪問数（　　　）件　
養育支援訪問数（　　　）件</t>
    <rPh sb="0" eb="2">
      <t>ニュウジ</t>
    </rPh>
    <rPh sb="2" eb="4">
      <t>ゼンコ</t>
    </rPh>
    <rPh sb="4" eb="6">
      <t>ホウモン</t>
    </rPh>
    <rPh sb="6" eb="7">
      <t>スウ</t>
    </rPh>
    <rPh sb="12" eb="13">
      <t>ケン</t>
    </rPh>
    <rPh sb="15" eb="17">
      <t>ヨウイク</t>
    </rPh>
    <rPh sb="17" eb="19">
      <t>シエン</t>
    </rPh>
    <rPh sb="19" eb="21">
      <t>ホウモン</t>
    </rPh>
    <rPh sb="21" eb="22">
      <t>スウ</t>
    </rPh>
    <rPh sb="27" eb="28">
      <t>ケン</t>
    </rPh>
    <phoneticPr fontId="18"/>
  </si>
  <si>
    <t>　エ　その他、拠点施設を拠点とした区市町村独自の子育て支援事業（未就学児をもつ家庭への訪問
　　　活動等）の実施</t>
    <rPh sb="5" eb="6">
      <t>タ</t>
    </rPh>
    <rPh sb="7" eb="9">
      <t>キョテン</t>
    </rPh>
    <rPh sb="9" eb="11">
      <t>シセツ</t>
    </rPh>
    <rPh sb="12" eb="14">
      <t>キョテン</t>
    </rPh>
    <rPh sb="17" eb="21">
      <t>クシチョウソン</t>
    </rPh>
    <rPh sb="21" eb="23">
      <t>ドクジ</t>
    </rPh>
    <rPh sb="24" eb="26">
      <t>コソダ</t>
    </rPh>
    <rPh sb="27" eb="29">
      <t>シエン</t>
    </rPh>
    <rPh sb="29" eb="31">
      <t>ジギョウ</t>
    </rPh>
    <rPh sb="32" eb="36">
      <t>ミシュウガクジ</t>
    </rPh>
    <rPh sb="39" eb="41">
      <t>カテイ</t>
    </rPh>
    <rPh sb="43" eb="45">
      <t>ホウモン</t>
    </rPh>
    <rPh sb="49" eb="51">
      <t>カツドウ</t>
    </rPh>
    <rPh sb="51" eb="52">
      <t>ナド</t>
    </rPh>
    <rPh sb="54" eb="56">
      <t>ジッシ</t>
    </rPh>
    <phoneticPr fontId="18"/>
  </si>
  <si>
    <t>実施内容・実績
（予定）</t>
    <rPh sb="0" eb="2">
      <t>ジッシ</t>
    </rPh>
    <rPh sb="2" eb="4">
      <t>ナイヨウ</t>
    </rPh>
    <rPh sb="5" eb="7">
      <t>ジッセキ</t>
    </rPh>
    <rPh sb="9" eb="11">
      <t>ヨテイ</t>
    </rPh>
    <phoneticPr fontId="18"/>
  </si>
  <si>
    <t>　●　出張ひろばの実施</t>
    <rPh sb="3" eb="5">
      <t>シュッチョウ</t>
    </rPh>
    <rPh sb="9" eb="11">
      <t>ジッシ</t>
    </rPh>
    <phoneticPr fontId="18"/>
  </si>
  <si>
    <t>実施の有無</t>
    <rPh sb="0" eb="2">
      <t>ジッシ</t>
    </rPh>
    <rPh sb="3" eb="5">
      <t>ウム</t>
    </rPh>
    <phoneticPr fontId="18"/>
  </si>
  <si>
    <t>出張ひろばの名称</t>
    <rPh sb="0" eb="2">
      <t>シュッチョウ</t>
    </rPh>
    <rPh sb="6" eb="7">
      <t>ナ</t>
    </rPh>
    <rPh sb="7" eb="8">
      <t>ショウ</t>
    </rPh>
    <phoneticPr fontId="18"/>
  </si>
  <si>
    <t>広　さ</t>
    <phoneticPr fontId="18"/>
  </si>
  <si>
    <t>（ 実　施　場　所 ）</t>
    <rPh sb="2" eb="3">
      <t>ミ</t>
    </rPh>
    <rPh sb="4" eb="5">
      <t>ホドコ</t>
    </rPh>
    <rPh sb="6" eb="7">
      <t>バ</t>
    </rPh>
    <rPh sb="8" eb="9">
      <t>トコロ</t>
    </rPh>
    <phoneticPr fontId="18"/>
  </si>
  <si>
    <t>平成／令和　　　年　　　月　　日</t>
    <rPh sb="0" eb="2">
      <t>ヘイセイ</t>
    </rPh>
    <rPh sb="3" eb="4">
      <t>レイ</t>
    </rPh>
    <rPh sb="4" eb="5">
      <t>ワ</t>
    </rPh>
    <rPh sb="8" eb="9">
      <t>ネン</t>
    </rPh>
    <rPh sb="12" eb="13">
      <t>ガツ</t>
    </rPh>
    <rPh sb="15" eb="16">
      <t>ビ</t>
    </rPh>
    <phoneticPr fontId="18"/>
  </si>
  <si>
    <t>１．月　回開設</t>
    <rPh sb="2" eb="3">
      <t>ツキ</t>
    </rPh>
    <rPh sb="4" eb="5">
      <t>カイ</t>
    </rPh>
    <rPh sb="5" eb="7">
      <t>カイセツ</t>
    </rPh>
    <phoneticPr fontId="18"/>
  </si>
  <si>
    <t>　●　配慮が必要な子育て家庭等への支援</t>
    <rPh sb="3" eb="5">
      <t>ハイリョ</t>
    </rPh>
    <rPh sb="6" eb="8">
      <t>ヒツヨウ</t>
    </rPh>
    <rPh sb="9" eb="11">
      <t>コソダ</t>
    </rPh>
    <rPh sb="12" eb="14">
      <t>カテイ</t>
    </rPh>
    <rPh sb="14" eb="15">
      <t>トウ</t>
    </rPh>
    <rPh sb="17" eb="19">
      <t>シエン</t>
    </rPh>
    <phoneticPr fontId="18"/>
  </si>
  <si>
    <t>実施の有無</t>
    <phoneticPr fontId="18"/>
  </si>
  <si>
    <t>開設日数（予定）</t>
    <rPh sb="0" eb="2">
      <t>カイセツ</t>
    </rPh>
    <rPh sb="2" eb="4">
      <t>ニッスウ</t>
    </rPh>
    <rPh sb="5" eb="7">
      <t>ヨテイ</t>
    </rPh>
    <phoneticPr fontId="18"/>
  </si>
  <si>
    <t>週（　　　）日</t>
    <rPh sb="0" eb="1">
      <t>シュウ</t>
    </rPh>
    <rPh sb="6" eb="7">
      <t>ニチ</t>
    </rPh>
    <phoneticPr fontId="18"/>
  </si>
  <si>
    <t>受入人数：合計（　　　）人</t>
    <phoneticPr fontId="18"/>
  </si>
  <si>
    <t>無</t>
  </si>
  <si>
    <t>　●　研修代替職員の配置</t>
    <rPh sb="3" eb="5">
      <t>ケンシュウ</t>
    </rPh>
    <rPh sb="5" eb="7">
      <t>ダイタイ</t>
    </rPh>
    <rPh sb="7" eb="9">
      <t>ショクイン</t>
    </rPh>
    <rPh sb="10" eb="12">
      <t>ハイチ</t>
    </rPh>
    <phoneticPr fontId="18"/>
  </si>
  <si>
    <t>　●　休日における育児参加促進のための講習会の実施への支援</t>
    <rPh sb="3" eb="5">
      <t>キュウジツ</t>
    </rPh>
    <rPh sb="9" eb="11">
      <t>イクジ</t>
    </rPh>
    <rPh sb="11" eb="13">
      <t>サンカ</t>
    </rPh>
    <rPh sb="13" eb="15">
      <t>ソクシン</t>
    </rPh>
    <rPh sb="19" eb="22">
      <t>コウシュウカイ</t>
    </rPh>
    <rPh sb="23" eb="25">
      <t>ジッシ</t>
    </rPh>
    <phoneticPr fontId="18"/>
  </si>
  <si>
    <t>配置の有無</t>
    <rPh sb="0" eb="2">
      <t>ハイチ</t>
    </rPh>
    <phoneticPr fontId="18"/>
  </si>
  <si>
    <t>　参加研修（予定）　　　　　</t>
    <rPh sb="1" eb="3">
      <t>サンカ</t>
    </rPh>
    <rPh sb="2" eb="3">
      <t>カ</t>
    </rPh>
    <rPh sb="3" eb="5">
      <t>ケンシュウ</t>
    </rPh>
    <rPh sb="6" eb="8">
      <t>ヨテイ</t>
    </rPh>
    <phoneticPr fontId="18"/>
  </si>
  <si>
    <t>実施回数（予定）</t>
    <phoneticPr fontId="18"/>
  </si>
  <si>
    <r>
      <t>　月（</t>
    </r>
    <r>
      <rPr>
        <sz val="14"/>
        <rFont val="游ゴシック"/>
        <family val="1"/>
        <charset val="128"/>
      </rPr>
      <t>2</t>
    </r>
    <r>
      <rPr>
        <sz val="14"/>
        <rFont val="平成明朝"/>
        <family val="1"/>
        <charset val="128"/>
      </rPr>
      <t>）回実施</t>
    </r>
    <phoneticPr fontId="18"/>
  </si>
  <si>
    <t>　（代替職員を配置して研修受講した職員の人数）</t>
    <phoneticPr fontId="18"/>
  </si>
  <si>
    <t>　研修名称：</t>
    <rPh sb="1" eb="3">
      <t>ケンシュウ</t>
    </rPh>
    <rPh sb="3" eb="5">
      <t>メイショウ</t>
    </rPh>
    <phoneticPr fontId="18"/>
  </si>
  <si>
    <t>合計（　　　）人</t>
    <phoneticPr fontId="18"/>
  </si>
  <si>
    <t>実施内容・実績
（予定）</t>
    <phoneticPr fontId="18"/>
  </si>
  <si>
    <t>　（注１）「直営・委託・補助の別」欄はいずれかに○をつける。委託または補助の場合には、（　）内に委託先または補助先を記入する。</t>
    <phoneticPr fontId="18"/>
  </si>
  <si>
    <r>
      <t>　（注２）「開設日数（曜日）」欄は、上段に週あたりの開設日数を、下段（　）に開設曜日を必ず記入すること。</t>
    </r>
    <r>
      <rPr>
        <u/>
        <sz val="14"/>
        <rFont val="ＭＳ Ｐゴシック"/>
        <family val="3"/>
        <charset val="128"/>
      </rPr>
      <t>また、開設日数は、１日５時間以上開設している日の合計を記載すること。</t>
    </r>
    <rPh sb="2" eb="3">
      <t>チュウ</t>
    </rPh>
    <rPh sb="55" eb="57">
      <t>カイセツ</t>
    </rPh>
    <rPh sb="57" eb="59">
      <t>ニッスウ</t>
    </rPh>
    <rPh sb="62" eb="63">
      <t>ニチ</t>
    </rPh>
    <rPh sb="64" eb="66">
      <t>ジカン</t>
    </rPh>
    <rPh sb="66" eb="68">
      <t>イジョウ</t>
    </rPh>
    <rPh sb="68" eb="70">
      <t>カイセツ</t>
    </rPh>
    <rPh sb="74" eb="75">
      <t>ヒ</t>
    </rPh>
    <rPh sb="76" eb="78">
      <t>ゴウケイ</t>
    </rPh>
    <rPh sb="79" eb="81">
      <t>キサイ</t>
    </rPh>
    <phoneticPr fontId="18"/>
  </si>
  <si>
    <t>　（注３）「開設時間（時間数）」欄は、上段に開設時間を、下段（　）内に時間数を必ず記入すること。１時間未満の端数は、小数で記入すること。</t>
    <rPh sb="2" eb="3">
      <t>チュウ</t>
    </rPh>
    <rPh sb="49" eb="51">
      <t>ジカン</t>
    </rPh>
    <rPh sb="51" eb="53">
      <t>ミマン</t>
    </rPh>
    <rPh sb="54" eb="56">
      <t>ハスウ</t>
    </rPh>
    <rPh sb="58" eb="60">
      <t>ショウスウ</t>
    </rPh>
    <rPh sb="61" eb="63">
      <t>キニュウ</t>
    </rPh>
    <phoneticPr fontId="18"/>
  </si>
  <si>
    <t>　（注４）地域支援を実施する施設の場合は、添付２についても記入をすること。</t>
    <rPh sb="2" eb="3">
      <t>チュウ</t>
    </rPh>
    <rPh sb="5" eb="7">
      <t>チイキ</t>
    </rPh>
    <rPh sb="7" eb="9">
      <t>シエン</t>
    </rPh>
    <rPh sb="21" eb="23">
      <t>テンプ</t>
    </rPh>
    <rPh sb="29" eb="31">
      <t>キニュウ</t>
    </rPh>
    <phoneticPr fontId="18"/>
  </si>
  <si>
    <t>第１号様式(第６条関係)</t>
  </si>
  <si>
    <t>令和</t>
    <rPh sb="0" eb="2">
      <t>レイワ</t>
    </rPh>
    <phoneticPr fontId="8"/>
  </si>
  <si>
    <t>年</t>
    <rPh sb="0" eb="1">
      <t>トシ</t>
    </rPh>
    <phoneticPr fontId="8"/>
  </si>
  <si>
    <t>月</t>
    <rPh sb="0" eb="1">
      <t>ツキ</t>
    </rPh>
    <phoneticPr fontId="8"/>
  </si>
  <si>
    <t>日</t>
    <rPh sb="0" eb="1">
      <t>ヒ</t>
    </rPh>
    <phoneticPr fontId="8"/>
  </si>
  <si>
    <t>←入力しないでください。</t>
    <rPh sb="1" eb="3">
      <t>ニュウリョク</t>
    </rPh>
    <phoneticPr fontId="8"/>
  </si>
  <si>
    <t>令和</t>
    <phoneticPr fontId="8"/>
  </si>
  <si>
    <t>年度世田谷区おでかけひろば事業運営費補助金交付申請書</t>
    <phoneticPr fontId="8"/>
  </si>
  <si>
    <t>世田谷区長　あて</t>
  </si>
  <si>
    <t>申請者</t>
    <phoneticPr fontId="8"/>
  </si>
  <si>
    <t>施設名</t>
    <phoneticPr fontId="8"/>
  </si>
  <si>
    <t>　　　　　　　　　　　　　　　　　</t>
    <phoneticPr fontId="8"/>
  </si>
  <si>
    <t>施設所在地</t>
    <phoneticPr fontId="8"/>
  </si>
  <si>
    <t>　　　　　　　　　　　　　　　　　　　　</t>
    <phoneticPr fontId="8"/>
  </si>
  <si>
    <t>名称</t>
    <phoneticPr fontId="8"/>
  </si>
  <si>
    <t>所在地</t>
    <phoneticPr fontId="8"/>
  </si>
  <si>
    <t>　　　　　　　　　　　　　　　　　　　　　</t>
    <phoneticPr fontId="8"/>
  </si>
  <si>
    <t>代表者名</t>
    <rPh sb="0" eb="4">
      <t>ダイヒョウシャメイ</t>
    </rPh>
    <phoneticPr fontId="8"/>
  </si>
  <si>
    <t>▼選択肢</t>
  </si>
  <si>
    <t>　　　　　　　　　　　　　　　　　　　　　　　　　　　　　　</t>
    <phoneticPr fontId="8"/>
  </si>
  <si>
    <t>　世田谷区おでかけひろば事業運営費補助金の交付を受けたいので、関係書類を添えて、下記のとおり申請いたします。</t>
  </si>
  <si>
    <t>記</t>
  </si>
  <si>
    <t>１　補助事業の名称　　</t>
    <phoneticPr fontId="8"/>
  </si>
  <si>
    <t>世田谷区おでかけひろば事業</t>
    <phoneticPr fontId="8"/>
  </si>
  <si>
    <t>２　補助事業の目的　　</t>
    <phoneticPr fontId="8"/>
  </si>
  <si>
    <t>地域の子育て支援機能の充実を図るために、常設のひろばを開設し、子育てに不安等を持っている親子に対する相談、援助等を実施することを通して、子育て家庭の福祉の向上を図ることを目的とする。</t>
    <phoneticPr fontId="8"/>
  </si>
  <si>
    <t>３　補助事業の内容　　</t>
    <phoneticPr fontId="8"/>
  </si>
  <si>
    <t>別紙、補助事業執行計画書記載のとおり</t>
    <phoneticPr fontId="8"/>
  </si>
  <si>
    <t>４　補助事業の配分及び使用方法　</t>
    <phoneticPr fontId="8"/>
  </si>
  <si>
    <t>５　補助事業完了予定日　　　　　</t>
    <phoneticPr fontId="8"/>
  </si>
  <si>
    <t>６　補助金交付申請額</t>
    <phoneticPr fontId="8"/>
  </si>
  <si>
    <t>円</t>
    <rPh sb="0" eb="1">
      <t>エン</t>
    </rPh>
    <phoneticPr fontId="8"/>
  </si>
  <si>
    <t>←補助金交付申請額は収支計画書から自動で記入されます。</t>
    <rPh sb="1" eb="6">
      <t>ホジョキンコウフ</t>
    </rPh>
    <rPh sb="6" eb="9">
      <t>シンセイガク</t>
    </rPh>
    <rPh sb="10" eb="12">
      <t>シュウシ</t>
    </rPh>
    <rPh sb="12" eb="15">
      <t>ケイカクショ</t>
    </rPh>
    <rPh sb="17" eb="19">
      <t>ジドウ</t>
    </rPh>
    <rPh sb="20" eb="22">
      <t>キニュウ</t>
    </rPh>
    <phoneticPr fontId="8"/>
  </si>
  <si>
    <t>７　補助金交付申請額の算出基礎　　</t>
    <phoneticPr fontId="8"/>
  </si>
  <si>
    <t>別紙、補助事業計算書及び収支計画書記載のとおり</t>
    <phoneticPr fontId="8"/>
  </si>
  <si>
    <t>８　同意事項</t>
  </si>
  <si>
    <t>（１）当該補助金の交付が暴力団の組織としての活動を助長し、又は暴力団の組織としての運営に資する
　　　こととなるおそれがあるときは、世田谷区暴力団排除活動推進条例第８条の規定により交付決定が
　　　なされないこと、また、交付決定が取り消されることに依存はありません。</t>
    <phoneticPr fontId="8"/>
  </si>
  <si>
    <t>（２）申請者等が暴力団員でないことを確認するために、世田谷区長が世田谷区暴力団排除活動推進条例
　　　第１０条の規定により、必要に応じて本申請書の内容を警察署その他関係機関の長に提供すること
　　　に同意します。</t>
    <phoneticPr fontId="8"/>
  </si>
  <si>
    <t>施設ID</t>
    <rPh sb="0" eb="2">
      <t>シセツ</t>
    </rPh>
    <phoneticPr fontId="8"/>
  </si>
  <si>
    <t>施設管理番号</t>
    <rPh sb="0" eb="2">
      <t>シセツ</t>
    </rPh>
    <rPh sb="2" eb="6">
      <t>カンリバンゴウ</t>
    </rPh>
    <phoneticPr fontId="8"/>
  </si>
  <si>
    <t>施設名</t>
    <rPh sb="0" eb="2">
      <t>シセツ</t>
    </rPh>
    <rPh sb="2" eb="3">
      <t>メイ</t>
    </rPh>
    <phoneticPr fontId="8"/>
  </si>
  <si>
    <t>事業主</t>
    <rPh sb="0" eb="3">
      <t>ジギョウヌシ</t>
    </rPh>
    <phoneticPr fontId="8"/>
  </si>
  <si>
    <t>代表</t>
    <rPh sb="0" eb="2">
      <t>ダイヒョウ</t>
    </rPh>
    <phoneticPr fontId="8"/>
  </si>
  <si>
    <t>事業実施所在地</t>
    <rPh sb="0" eb="2">
      <t>ジギョウ</t>
    </rPh>
    <rPh sb="2" eb="4">
      <t>ジッシ</t>
    </rPh>
    <rPh sb="4" eb="7">
      <t>ショザイチ</t>
    </rPh>
    <phoneticPr fontId="8"/>
  </si>
  <si>
    <t>電話番号</t>
    <rPh sb="0" eb="2">
      <t>デンワ</t>
    </rPh>
    <rPh sb="2" eb="4">
      <t>バンゴウ</t>
    </rPh>
    <phoneticPr fontId="8"/>
  </si>
  <si>
    <t>事業開始年月日（初回開設日）</t>
    <rPh sb="0" eb="2">
      <t>ジギョウ</t>
    </rPh>
    <rPh sb="2" eb="4">
      <t>カイシ</t>
    </rPh>
    <rPh sb="4" eb="7">
      <t>ネンガッピ</t>
    </rPh>
    <rPh sb="8" eb="10">
      <t>ショカイ</t>
    </rPh>
    <rPh sb="10" eb="13">
      <t>カイセツビ</t>
    </rPh>
    <phoneticPr fontId="8"/>
  </si>
  <si>
    <t>週の開設日数</t>
    <rPh sb="0" eb="1">
      <t>シュウ</t>
    </rPh>
    <rPh sb="2" eb="4">
      <t>カイセツ</t>
    </rPh>
    <rPh sb="4" eb="6">
      <t>ニッスウ</t>
    </rPh>
    <phoneticPr fontId="8"/>
  </si>
  <si>
    <t>開設日</t>
    <rPh sb="0" eb="2">
      <t>カイセツ</t>
    </rPh>
    <rPh sb="2" eb="3">
      <t>ヒ</t>
    </rPh>
    <phoneticPr fontId="8"/>
  </si>
  <si>
    <t>開設時間</t>
    <rPh sb="0" eb="2">
      <t>カイセツ</t>
    </rPh>
    <rPh sb="2" eb="4">
      <t>ジカン</t>
    </rPh>
    <phoneticPr fontId="8"/>
  </si>
  <si>
    <t>開設時間合計</t>
    <rPh sb="0" eb="2">
      <t>カイセツ</t>
    </rPh>
    <rPh sb="2" eb="4">
      <t>ジカン</t>
    </rPh>
    <rPh sb="4" eb="6">
      <t>ゴウケイ</t>
    </rPh>
    <phoneticPr fontId="8"/>
  </si>
  <si>
    <t>持ち家・賃貸</t>
    <rPh sb="0" eb="1">
      <t>モ</t>
    </rPh>
    <rPh sb="2" eb="3">
      <t>イエ</t>
    </rPh>
    <rPh sb="4" eb="6">
      <t>チンタイ</t>
    </rPh>
    <phoneticPr fontId="8"/>
  </si>
  <si>
    <t>運営スペースの広さ</t>
    <rPh sb="0" eb="2">
      <t>ウンエイ</t>
    </rPh>
    <rPh sb="7" eb="8">
      <t>ヒロ</t>
    </rPh>
    <phoneticPr fontId="8"/>
  </si>
  <si>
    <t>授乳コーナー</t>
    <rPh sb="0" eb="2">
      <t>ジュニュウ</t>
    </rPh>
    <phoneticPr fontId="8"/>
  </si>
  <si>
    <t>流し台</t>
    <rPh sb="0" eb="1">
      <t>ナガ</t>
    </rPh>
    <rPh sb="2" eb="3">
      <t>ダイ</t>
    </rPh>
    <phoneticPr fontId="8"/>
  </si>
  <si>
    <t>ベビーベッド等</t>
    <rPh sb="6" eb="7">
      <t>トウ</t>
    </rPh>
    <phoneticPr fontId="8"/>
  </si>
  <si>
    <t>トイレ</t>
    <phoneticPr fontId="8"/>
  </si>
  <si>
    <t>電話</t>
    <rPh sb="0" eb="2">
      <t>デンワ</t>
    </rPh>
    <phoneticPr fontId="8"/>
  </si>
  <si>
    <t>入力</t>
    <rPh sb="0" eb="2">
      <t>ニュウリョク</t>
    </rPh>
    <phoneticPr fontId="8"/>
  </si>
  <si>
    <t>2点</t>
    <rPh sb="1" eb="2">
      <t>テン</t>
    </rPh>
    <phoneticPr fontId="8"/>
  </si>
  <si>
    <t>記入例</t>
    <rPh sb="0" eb="3">
      <t>キニュウレイ</t>
    </rPh>
    <phoneticPr fontId="8"/>
  </si>
  <si>
    <t>A1A1A1</t>
    <phoneticPr fontId="8"/>
  </si>
  <si>
    <t>せたがやひろば</t>
    <phoneticPr fontId="8"/>
  </si>
  <si>
    <t>NPO法人せたがや</t>
    <phoneticPr fontId="8"/>
  </si>
  <si>
    <t>代表　世田谷花子</t>
    <rPh sb="0" eb="2">
      <t>ダイヒョウ</t>
    </rPh>
    <rPh sb="3" eb="6">
      <t>セタガヤ</t>
    </rPh>
    <rPh sb="6" eb="8">
      <t>ハナコ</t>
    </rPh>
    <phoneticPr fontId="8"/>
  </si>
  <si>
    <t>世田谷区１－２－３</t>
    <phoneticPr fontId="8"/>
  </si>
  <si>
    <t>03-5432-2569</t>
    <phoneticPr fontId="8"/>
  </si>
  <si>
    <t>平成19年4月1日</t>
    <rPh sb="0" eb="2">
      <t>ヘイセイ</t>
    </rPh>
    <rPh sb="4" eb="5">
      <t>ネン</t>
    </rPh>
    <rPh sb="6" eb="7">
      <t>ガツ</t>
    </rPh>
    <rPh sb="8" eb="9">
      <t>ニチ</t>
    </rPh>
    <phoneticPr fontId="8"/>
  </si>
  <si>
    <t>週5日</t>
    <phoneticPr fontId="8"/>
  </si>
  <si>
    <t>月・火・水・金・土</t>
    <rPh sb="0" eb="1">
      <t>ゲツ</t>
    </rPh>
    <rPh sb="2" eb="3">
      <t>カ</t>
    </rPh>
    <rPh sb="4" eb="5">
      <t>スイ</t>
    </rPh>
    <rPh sb="6" eb="7">
      <t>キン</t>
    </rPh>
    <rPh sb="8" eb="9">
      <t>ド</t>
    </rPh>
    <phoneticPr fontId="8"/>
  </si>
  <si>
    <t>10：00～15：00</t>
    <phoneticPr fontId="8"/>
  </si>
  <si>
    <t>5時間</t>
    <rPh sb="1" eb="3">
      <t>ジカン</t>
    </rPh>
    <phoneticPr fontId="8"/>
  </si>
  <si>
    <t>賃貸</t>
    <rPh sb="0" eb="2">
      <t>チンタイ</t>
    </rPh>
    <phoneticPr fontId="8"/>
  </si>
  <si>
    <t>50㎡</t>
    <phoneticPr fontId="8"/>
  </si>
  <si>
    <t>あり</t>
    <phoneticPr fontId="8"/>
  </si>
  <si>
    <t>専用</t>
    <rPh sb="0" eb="2">
      <t>センヨウ</t>
    </rPh>
    <phoneticPr fontId="8"/>
  </si>
  <si>
    <t>X2Y8R7</t>
    <phoneticPr fontId="8"/>
  </si>
  <si>
    <t>のざわテットーひろば</t>
    <phoneticPr fontId="8"/>
  </si>
  <si>
    <t>NPO法人　野沢３丁目遊び場づくりの会</t>
    <rPh sb="3" eb="5">
      <t>ホウジン</t>
    </rPh>
    <rPh sb="6" eb="8">
      <t>ノザワ</t>
    </rPh>
    <rPh sb="9" eb="11">
      <t>チョウメ</t>
    </rPh>
    <rPh sb="11" eb="12">
      <t>アソ</t>
    </rPh>
    <rPh sb="13" eb="14">
      <t>バ</t>
    </rPh>
    <rPh sb="18" eb="19">
      <t>カイ</t>
    </rPh>
    <phoneticPr fontId="8"/>
  </si>
  <si>
    <t>代表理事　介川　貴晶</t>
    <rPh sb="0" eb="2">
      <t>ダイヒョウ</t>
    </rPh>
    <rPh sb="2" eb="4">
      <t>リジ</t>
    </rPh>
    <rPh sb="5" eb="6">
      <t>カイ</t>
    </rPh>
    <rPh sb="6" eb="7">
      <t>カワ</t>
    </rPh>
    <rPh sb="8" eb="9">
      <t>タカシ</t>
    </rPh>
    <rPh sb="9" eb="10">
      <t>ショウ</t>
    </rPh>
    <phoneticPr fontId="8"/>
  </si>
  <si>
    <t>世田谷区野沢3-14-22</t>
    <rPh sb="0" eb="4">
      <t>セタガヤク</t>
    </rPh>
    <rPh sb="4" eb="6">
      <t>ノザワ</t>
    </rPh>
    <phoneticPr fontId="8"/>
  </si>
  <si>
    <t>03-3418-9950</t>
    <phoneticPr fontId="8"/>
  </si>
  <si>
    <t>平成19年10月1日</t>
    <rPh sb="0" eb="2">
      <t>ヘイセイ</t>
    </rPh>
    <rPh sb="4" eb="5">
      <t>ネン</t>
    </rPh>
    <rPh sb="7" eb="8">
      <t>ガツ</t>
    </rPh>
    <rPh sb="9" eb="10">
      <t>ニチ</t>
    </rPh>
    <phoneticPr fontId="8"/>
  </si>
  <si>
    <t>週5日</t>
    <rPh sb="0" eb="1">
      <t>シュウ</t>
    </rPh>
    <rPh sb="2" eb="3">
      <t>ニチ</t>
    </rPh>
    <phoneticPr fontId="8"/>
  </si>
  <si>
    <t>530㎡（屋内66.2㎡）</t>
    <phoneticPr fontId="8"/>
  </si>
  <si>
    <t>椎名</t>
    <rPh sb="0" eb="2">
      <t>シイナ</t>
    </rPh>
    <phoneticPr fontId="8"/>
  </si>
  <si>
    <t>A5B9C3</t>
    <phoneticPr fontId="8"/>
  </si>
  <si>
    <t>すこやか広場</t>
    <rPh sb="4" eb="6">
      <t>ヒロバ</t>
    </rPh>
    <phoneticPr fontId="0"/>
  </si>
  <si>
    <t>社会福祉法人　嬉泉</t>
    <rPh sb="0" eb="2">
      <t>シャカイ</t>
    </rPh>
    <rPh sb="2" eb="4">
      <t>フクシ</t>
    </rPh>
    <rPh sb="4" eb="6">
      <t>ホウジン</t>
    </rPh>
    <rPh sb="7" eb="9">
      <t>キセン</t>
    </rPh>
    <phoneticPr fontId="0"/>
  </si>
  <si>
    <t>理事長　石井　啓</t>
    <rPh sb="4" eb="6">
      <t>イシイ</t>
    </rPh>
    <rPh sb="7" eb="8">
      <t>サトシ</t>
    </rPh>
    <phoneticPr fontId="0"/>
  </si>
  <si>
    <t>世田谷区船橋1-30-9</t>
    <rPh sb="0" eb="4">
      <t>セタガヤク</t>
    </rPh>
    <rPh sb="4" eb="6">
      <t>フナバシ</t>
    </rPh>
    <phoneticPr fontId="0"/>
  </si>
  <si>
    <t>03-3426-2323</t>
  </si>
  <si>
    <t>平成20年2月1日</t>
    <rPh sb="0" eb="2">
      <t>ヘイセイ</t>
    </rPh>
    <rPh sb="4" eb="5">
      <t>ネン</t>
    </rPh>
    <rPh sb="6" eb="7">
      <t>ガツ</t>
    </rPh>
    <rPh sb="8" eb="9">
      <t>ニチ</t>
    </rPh>
    <phoneticPr fontId="0"/>
  </si>
  <si>
    <t>週3-4日</t>
    <rPh sb="0" eb="1">
      <t>シュウ</t>
    </rPh>
    <rPh sb="4" eb="5">
      <t>ニチ</t>
    </rPh>
    <phoneticPr fontId="0"/>
  </si>
  <si>
    <t>月・火・水</t>
    <rPh sb="0" eb="1">
      <t>ゲツ</t>
    </rPh>
    <rPh sb="2" eb="3">
      <t>カ</t>
    </rPh>
    <rPh sb="4" eb="5">
      <t>スイ</t>
    </rPh>
    <phoneticPr fontId="0"/>
  </si>
  <si>
    <t>10：00～15：00</t>
  </si>
  <si>
    <t>5時間</t>
    <rPh sb="1" eb="3">
      <t>ジカン</t>
    </rPh>
    <phoneticPr fontId="0"/>
  </si>
  <si>
    <t>持ち家</t>
    <rPh sb="0" eb="1">
      <t>モ</t>
    </rPh>
    <rPh sb="2" eb="3">
      <t>イエ</t>
    </rPh>
    <phoneticPr fontId="0"/>
  </si>
  <si>
    <t>69.58㎡</t>
  </si>
  <si>
    <t>あり</t>
  </si>
  <si>
    <t>専用</t>
    <rPh sb="0" eb="2">
      <t>センヨウ</t>
    </rPh>
    <phoneticPr fontId="0"/>
  </si>
  <si>
    <t>D1E6F4</t>
    <phoneticPr fontId="8"/>
  </si>
  <si>
    <t>ぽっぽちゃんひろば</t>
  </si>
  <si>
    <t>社会福祉法人　福音寮</t>
    <rPh sb="0" eb="2">
      <t>シャカイ</t>
    </rPh>
    <rPh sb="2" eb="4">
      <t>フクシ</t>
    </rPh>
    <rPh sb="4" eb="6">
      <t>ホウジン</t>
    </rPh>
    <rPh sb="7" eb="9">
      <t>フクイン</t>
    </rPh>
    <rPh sb="9" eb="10">
      <t>リョウ</t>
    </rPh>
    <phoneticPr fontId="0"/>
  </si>
  <si>
    <t>理事長　秋山　由美子</t>
    <rPh sb="0" eb="3">
      <t>リジチョウ</t>
    </rPh>
    <rPh sb="4" eb="6">
      <t>アキヤマ</t>
    </rPh>
    <rPh sb="7" eb="10">
      <t>ユミコ</t>
    </rPh>
    <phoneticPr fontId="0"/>
  </si>
  <si>
    <t>世田谷区上北沢3-1-19　</t>
    <rPh sb="0" eb="4">
      <t>セタガヤク</t>
    </rPh>
    <rPh sb="4" eb="7">
      <t>カミキタザワ</t>
    </rPh>
    <phoneticPr fontId="0"/>
  </si>
  <si>
    <t>03-3302-5600</t>
  </si>
  <si>
    <t>平成20年2月1日</t>
    <rPh sb="0" eb="2">
      <t>ヘイセイ</t>
    </rPh>
    <rPh sb="4" eb="5">
      <t>ネン</t>
    </rPh>
    <rPh sb="6" eb="7">
      <t>ガツ</t>
    </rPh>
    <rPh sb="8" eb="9">
      <t>ニチ</t>
    </rPh>
    <phoneticPr fontId="8"/>
  </si>
  <si>
    <t>週5日</t>
    <rPh sb="0" eb="1">
      <t>シュウ</t>
    </rPh>
    <rPh sb="2" eb="3">
      <t>ニチ</t>
    </rPh>
    <phoneticPr fontId="0"/>
  </si>
  <si>
    <t>月・火・水・木・金</t>
    <rPh sb="0" eb="1">
      <t>ゲツ</t>
    </rPh>
    <rPh sb="2" eb="3">
      <t>カ</t>
    </rPh>
    <rPh sb="4" eb="5">
      <t>スイ</t>
    </rPh>
    <rPh sb="6" eb="7">
      <t>モク</t>
    </rPh>
    <rPh sb="8" eb="9">
      <t>キン</t>
    </rPh>
    <phoneticPr fontId="0"/>
  </si>
  <si>
    <t>10：30～16：30</t>
    <phoneticPr fontId="0"/>
  </si>
  <si>
    <t>6時間</t>
    <rPh sb="1" eb="3">
      <t>ジカン</t>
    </rPh>
    <phoneticPr fontId="0"/>
  </si>
  <si>
    <t>93.4㎡</t>
  </si>
  <si>
    <t>H7I3J9</t>
    <phoneticPr fontId="8"/>
  </si>
  <si>
    <t>おでかけひろば＠あみーご</t>
    <phoneticPr fontId="8"/>
  </si>
  <si>
    <t>NPO法人　子育て支援グループamigo</t>
    <rPh sb="3" eb="5">
      <t>ホウジン</t>
    </rPh>
    <rPh sb="6" eb="8">
      <t>コソダ</t>
    </rPh>
    <rPh sb="9" eb="11">
      <t>シエン</t>
    </rPh>
    <phoneticPr fontId="8"/>
  </si>
  <si>
    <t>理事長　石山　恭子</t>
    <rPh sb="0" eb="3">
      <t>リジチョウ</t>
    </rPh>
    <rPh sb="4" eb="6">
      <t>イシヤマ</t>
    </rPh>
    <rPh sb="7" eb="9">
      <t>キョウコ</t>
    </rPh>
    <phoneticPr fontId="8"/>
  </si>
  <si>
    <t>世田谷区松原4-17-15</t>
    <rPh sb="0" eb="4">
      <t>セタガヤク</t>
    </rPh>
    <rPh sb="4" eb="6">
      <t>マツバラ</t>
    </rPh>
    <phoneticPr fontId="8"/>
  </si>
  <si>
    <t>03-3328-4411</t>
    <phoneticPr fontId="8"/>
  </si>
  <si>
    <t>平成20年9月2日</t>
    <rPh sb="0" eb="2">
      <t>ヘイセイ</t>
    </rPh>
    <rPh sb="4" eb="5">
      <t>ネン</t>
    </rPh>
    <rPh sb="6" eb="7">
      <t>ガツ</t>
    </rPh>
    <rPh sb="8" eb="9">
      <t>ニチ</t>
    </rPh>
    <phoneticPr fontId="8"/>
  </si>
  <si>
    <t>月・火・水・木・金（月１回不定期土曜日）</t>
    <rPh sb="0" eb="1">
      <t>ゲツ</t>
    </rPh>
    <rPh sb="2" eb="3">
      <t>カ</t>
    </rPh>
    <rPh sb="4" eb="5">
      <t>スイ</t>
    </rPh>
    <rPh sb="6" eb="7">
      <t>モク</t>
    </rPh>
    <rPh sb="8" eb="9">
      <t>キン</t>
    </rPh>
    <phoneticPr fontId="8"/>
  </si>
  <si>
    <t>48.98㎡</t>
    <phoneticPr fontId="8"/>
  </si>
  <si>
    <t>共用</t>
    <rPh sb="0" eb="2">
      <t>キョウヨウ</t>
    </rPh>
    <phoneticPr fontId="8"/>
  </si>
  <si>
    <t>Q6R2S8</t>
    <phoneticPr fontId="8"/>
  </si>
  <si>
    <t>おでかけひろば　ぼっこ</t>
    <phoneticPr fontId="8"/>
  </si>
  <si>
    <t>一般社団法人北沢おせっかいクラブ</t>
    <rPh sb="0" eb="2">
      <t>イッパン</t>
    </rPh>
    <rPh sb="2" eb="4">
      <t>シャダン</t>
    </rPh>
    <rPh sb="4" eb="6">
      <t>ホウジン</t>
    </rPh>
    <rPh sb="6" eb="8">
      <t>キタザワ</t>
    </rPh>
    <phoneticPr fontId="8"/>
  </si>
  <si>
    <t>代表理事　齋藤　淳子</t>
    <rPh sb="0" eb="2">
      <t>ダイヒョウ</t>
    </rPh>
    <rPh sb="2" eb="4">
      <t>リジ</t>
    </rPh>
    <rPh sb="5" eb="7">
      <t>サイトウ</t>
    </rPh>
    <rPh sb="8" eb="10">
      <t>ジュンコ</t>
    </rPh>
    <phoneticPr fontId="8"/>
  </si>
  <si>
    <t>世田谷区北沢2-39-6 COS下北沢</t>
    <phoneticPr fontId="8"/>
  </si>
  <si>
    <t>080-5555-1052</t>
    <phoneticPr fontId="8"/>
  </si>
  <si>
    <t>平成26年5月1日</t>
    <rPh sb="0" eb="2">
      <t>ヘイセイ</t>
    </rPh>
    <rPh sb="4" eb="5">
      <t>ネン</t>
    </rPh>
    <rPh sb="6" eb="7">
      <t>ガツ</t>
    </rPh>
    <rPh sb="8" eb="9">
      <t>ニチ</t>
    </rPh>
    <phoneticPr fontId="8"/>
  </si>
  <si>
    <t>週3日</t>
    <rPh sb="0" eb="1">
      <t>シュウ</t>
    </rPh>
    <rPh sb="2" eb="3">
      <t>ニチ</t>
    </rPh>
    <phoneticPr fontId="8"/>
  </si>
  <si>
    <t>火・木・金</t>
    <rPh sb="0" eb="1">
      <t>カ</t>
    </rPh>
    <rPh sb="2" eb="3">
      <t>モク</t>
    </rPh>
    <rPh sb="4" eb="5">
      <t>キン</t>
    </rPh>
    <phoneticPr fontId="8"/>
  </si>
  <si>
    <t>13.7㎡</t>
    <phoneticPr fontId="8"/>
  </si>
  <si>
    <t>N9O1P5</t>
    <phoneticPr fontId="8"/>
  </si>
  <si>
    <t>きぬたまの家</t>
    <rPh sb="5" eb="6">
      <t>イエ</t>
    </rPh>
    <phoneticPr fontId="8"/>
  </si>
  <si>
    <t>NPO法人砧・多摩川あそび村</t>
    <rPh sb="3" eb="5">
      <t>ホウジン</t>
    </rPh>
    <rPh sb="5" eb="6">
      <t>キヌタ</t>
    </rPh>
    <rPh sb="7" eb="10">
      <t>タマガワ</t>
    </rPh>
    <rPh sb="13" eb="14">
      <t>ムラ</t>
    </rPh>
    <phoneticPr fontId="8"/>
  </si>
  <si>
    <t>理事長　上原　幸子</t>
    <rPh sb="0" eb="3">
      <t>リジチョウ</t>
    </rPh>
    <rPh sb="4" eb="6">
      <t>ウエハラ</t>
    </rPh>
    <rPh sb="7" eb="9">
      <t>ユキコ</t>
    </rPh>
    <phoneticPr fontId="8"/>
  </si>
  <si>
    <t>世田谷区鎌田1-19-1-101</t>
    <rPh sb="0" eb="4">
      <t>セタガヤク</t>
    </rPh>
    <rPh sb="4" eb="6">
      <t>カマタ</t>
    </rPh>
    <phoneticPr fontId="8"/>
  </si>
  <si>
    <t>03-6447-9931</t>
    <phoneticPr fontId="8"/>
  </si>
  <si>
    <t>27.8㎡</t>
    <phoneticPr fontId="8"/>
  </si>
  <si>
    <t>K4L8M2</t>
    <phoneticPr fontId="8"/>
  </si>
  <si>
    <t>おでかけひろば　ぶりっじ@roka</t>
  </si>
  <si>
    <t>NPO法人せたがや子育てネット</t>
    <rPh sb="3" eb="5">
      <t>ホウジン</t>
    </rPh>
    <rPh sb="9" eb="11">
      <t>コソダ</t>
    </rPh>
    <phoneticPr fontId="0"/>
  </si>
  <si>
    <t>代表理事　松田　妙子</t>
    <rPh sb="0" eb="2">
      <t>ダイヒョウ</t>
    </rPh>
    <rPh sb="2" eb="4">
      <t>リジ</t>
    </rPh>
    <rPh sb="5" eb="7">
      <t>マツダ</t>
    </rPh>
    <rPh sb="8" eb="10">
      <t>タエコ</t>
    </rPh>
    <phoneticPr fontId="0"/>
  </si>
  <si>
    <t>世田谷区南烏山2-30-11　1階キッズスペース</t>
    <rPh sb="0" eb="4">
      <t>セタガヤク</t>
    </rPh>
    <rPh sb="4" eb="7">
      <t>ミナミカラスヤマ</t>
    </rPh>
    <rPh sb="16" eb="17">
      <t>カイ</t>
    </rPh>
    <phoneticPr fontId="0"/>
  </si>
  <si>
    <t>03-3309-8115</t>
  </si>
  <si>
    <t>平成26年4月28日</t>
    <rPh sb="0" eb="2">
      <t>ヘイセイ</t>
    </rPh>
    <rPh sb="4" eb="5">
      <t>ネン</t>
    </rPh>
    <rPh sb="6" eb="7">
      <t>ガツ</t>
    </rPh>
    <rPh sb="9" eb="10">
      <t>ニチ</t>
    </rPh>
    <phoneticPr fontId="8"/>
  </si>
  <si>
    <t>月・火・水・木・金（不定期土曜日）</t>
    <rPh sb="0" eb="1">
      <t>ゲツ</t>
    </rPh>
    <rPh sb="2" eb="3">
      <t>カ</t>
    </rPh>
    <rPh sb="4" eb="5">
      <t>スイ</t>
    </rPh>
    <rPh sb="6" eb="7">
      <t>モク</t>
    </rPh>
    <rPh sb="8" eb="9">
      <t>キン</t>
    </rPh>
    <phoneticPr fontId="0"/>
  </si>
  <si>
    <t>賃貸</t>
    <rPh sb="0" eb="2">
      <t>チンタイ</t>
    </rPh>
    <phoneticPr fontId="0"/>
  </si>
  <si>
    <t>76.16㎡</t>
  </si>
  <si>
    <t>W8X4Y6</t>
    <phoneticPr fontId="8"/>
  </si>
  <si>
    <t>そらまめハウス</t>
    <phoneticPr fontId="8"/>
  </si>
  <si>
    <t>NPO法人　プレーパークせたがや</t>
    <rPh sb="3" eb="5">
      <t>ホウジン</t>
    </rPh>
    <phoneticPr fontId="8"/>
  </si>
  <si>
    <t>理事長　登坂　真人</t>
    <rPh sb="0" eb="3">
      <t>リジチョウ</t>
    </rPh>
    <rPh sb="4" eb="6">
      <t>トウサカ</t>
    </rPh>
    <rPh sb="7" eb="9">
      <t>マサト</t>
    </rPh>
    <phoneticPr fontId="8"/>
  </si>
  <si>
    <t>世田谷区代田4-38-52</t>
    <rPh sb="0" eb="4">
      <t>セタガヤク</t>
    </rPh>
    <rPh sb="4" eb="6">
      <t>ダイタ</t>
    </rPh>
    <phoneticPr fontId="8"/>
  </si>
  <si>
    <t>070-1559-2321</t>
    <phoneticPr fontId="8"/>
  </si>
  <si>
    <t>平成27年4月10日</t>
    <rPh sb="0" eb="2">
      <t>ヘイセイ</t>
    </rPh>
    <rPh sb="4" eb="5">
      <t>ネン</t>
    </rPh>
    <rPh sb="6" eb="7">
      <t>ガツ</t>
    </rPh>
    <rPh sb="9" eb="10">
      <t>ニチ</t>
    </rPh>
    <phoneticPr fontId="8"/>
  </si>
  <si>
    <t>月・水・木・金・土  月１回日曜開室（その場合、前日土曜は閉室）</t>
    <rPh sb="0" eb="1">
      <t>ゲツ</t>
    </rPh>
    <rPh sb="2" eb="3">
      <t>スイ</t>
    </rPh>
    <rPh sb="4" eb="5">
      <t>モク</t>
    </rPh>
    <rPh sb="6" eb="7">
      <t>キン</t>
    </rPh>
    <rPh sb="8" eb="9">
      <t>ド</t>
    </rPh>
    <rPh sb="11" eb="12">
      <t>ツキ</t>
    </rPh>
    <rPh sb="13" eb="14">
      <t>カイ</t>
    </rPh>
    <rPh sb="14" eb="16">
      <t>ニチヨウ</t>
    </rPh>
    <rPh sb="16" eb="18">
      <t>カイシツ</t>
    </rPh>
    <rPh sb="21" eb="23">
      <t>バアイ</t>
    </rPh>
    <rPh sb="24" eb="26">
      <t>ゼンジツ</t>
    </rPh>
    <rPh sb="26" eb="28">
      <t>ドヨウ</t>
    </rPh>
    <rPh sb="29" eb="31">
      <t>ヘイシツ</t>
    </rPh>
    <phoneticPr fontId="8"/>
  </si>
  <si>
    <t>4/1~7/20 ・9/1~3/31→10：00～15：00
7/21~8/31→8：30~13：30</t>
    <phoneticPr fontId="8"/>
  </si>
  <si>
    <t>持ち家</t>
    <rPh sb="0" eb="1">
      <t>モ</t>
    </rPh>
    <rPh sb="2" eb="3">
      <t>イエ</t>
    </rPh>
    <phoneticPr fontId="8"/>
  </si>
  <si>
    <t>21.94㎡</t>
    <phoneticPr fontId="8"/>
  </si>
  <si>
    <t>T3U7V1</t>
    <phoneticPr fontId="8"/>
  </si>
  <si>
    <t>生活クラブ子育て広場ぶらんこ</t>
    <rPh sb="0" eb="2">
      <t>セイカツ</t>
    </rPh>
    <rPh sb="5" eb="7">
      <t>コソダ</t>
    </rPh>
    <rPh sb="8" eb="10">
      <t>ヒロバ</t>
    </rPh>
    <phoneticPr fontId="8"/>
  </si>
  <si>
    <t>生活クラブ生活協同組合</t>
    <rPh sb="0" eb="2">
      <t>セイカツ</t>
    </rPh>
    <rPh sb="5" eb="7">
      <t>セイカツ</t>
    </rPh>
    <rPh sb="7" eb="9">
      <t>キョウドウ</t>
    </rPh>
    <rPh sb="9" eb="11">
      <t>クミアイ</t>
    </rPh>
    <phoneticPr fontId="8"/>
  </si>
  <si>
    <t>代表理事　加瀬　和美</t>
    <phoneticPr fontId="8"/>
  </si>
  <si>
    <t>世田谷区宮坂3-13-13</t>
    <rPh sb="0" eb="4">
      <t>セタガヤク</t>
    </rPh>
    <rPh sb="4" eb="6">
      <t>ミヤサカ</t>
    </rPh>
    <phoneticPr fontId="8"/>
  </si>
  <si>
    <t>03-5426-5214</t>
    <phoneticPr fontId="8"/>
  </si>
  <si>
    <t>平成27年4月13日</t>
    <rPh sb="0" eb="2">
      <t>ヘイセイ</t>
    </rPh>
    <rPh sb="4" eb="5">
      <t>ネン</t>
    </rPh>
    <rPh sb="6" eb="7">
      <t>ガツ</t>
    </rPh>
    <rPh sb="9" eb="10">
      <t>ニチ</t>
    </rPh>
    <phoneticPr fontId="8"/>
  </si>
  <si>
    <t>月・火・水・木・金（不定期土曜日）</t>
    <rPh sb="0" eb="1">
      <t>ゲツ</t>
    </rPh>
    <rPh sb="2" eb="3">
      <t>カ</t>
    </rPh>
    <rPh sb="4" eb="5">
      <t>スイ</t>
    </rPh>
    <rPh sb="6" eb="7">
      <t>モク</t>
    </rPh>
    <rPh sb="8" eb="9">
      <t>キン</t>
    </rPh>
    <phoneticPr fontId="8"/>
  </si>
  <si>
    <t>72.26㎡</t>
    <phoneticPr fontId="8"/>
  </si>
  <si>
    <t>Z2A7B9</t>
    <phoneticPr fontId="8"/>
  </si>
  <si>
    <t>おでかけひろば　一空</t>
    <rPh sb="8" eb="9">
      <t>イチ</t>
    </rPh>
    <rPh sb="9" eb="10">
      <t>ソラ</t>
    </rPh>
    <phoneticPr fontId="8"/>
  </si>
  <si>
    <t>ぐらママ</t>
    <phoneticPr fontId="8"/>
  </si>
  <si>
    <t>代表　馬場　百合</t>
    <rPh sb="0" eb="2">
      <t>ダイヒョウ</t>
    </rPh>
    <rPh sb="3" eb="5">
      <t>ババ</t>
    </rPh>
    <rPh sb="6" eb="8">
      <t>ユリ</t>
    </rPh>
    <phoneticPr fontId="8"/>
  </si>
  <si>
    <t>世田谷区代沢4-44-8</t>
    <rPh sb="0" eb="4">
      <t>セタガヤク</t>
    </rPh>
    <rPh sb="4" eb="6">
      <t>ダイザワ</t>
    </rPh>
    <phoneticPr fontId="8"/>
  </si>
  <si>
    <t>03-6676-3014</t>
    <phoneticPr fontId="8"/>
  </si>
  <si>
    <t>平成28年4月25日</t>
    <rPh sb="0" eb="2">
      <t>ヘイセイ</t>
    </rPh>
    <rPh sb="4" eb="5">
      <t>ネン</t>
    </rPh>
    <rPh sb="6" eb="7">
      <t>ガツ</t>
    </rPh>
    <rPh sb="9" eb="10">
      <t>ニチ</t>
    </rPh>
    <phoneticPr fontId="8"/>
  </si>
  <si>
    <t>月・火・木
（不定期土曜日）</t>
    <rPh sb="0" eb="1">
      <t>ゲツ</t>
    </rPh>
    <rPh sb="2" eb="3">
      <t>カ</t>
    </rPh>
    <rPh sb="4" eb="5">
      <t>モク</t>
    </rPh>
    <rPh sb="7" eb="10">
      <t>フテイキ</t>
    </rPh>
    <rPh sb="10" eb="13">
      <t>ドヨウビ</t>
    </rPh>
    <phoneticPr fontId="8"/>
  </si>
  <si>
    <t>49.7315㎡　</t>
    <phoneticPr fontId="8"/>
  </si>
  <si>
    <t>C1D5E3</t>
    <phoneticPr fontId="8"/>
  </si>
  <si>
    <t>かみのげおでかけひろば</t>
    <phoneticPr fontId="8"/>
  </si>
  <si>
    <t>かみのげ子育て支援協議会</t>
    <rPh sb="4" eb="6">
      <t>コソダ</t>
    </rPh>
    <rPh sb="7" eb="9">
      <t>シエン</t>
    </rPh>
    <rPh sb="9" eb="12">
      <t>キョウギカイ</t>
    </rPh>
    <phoneticPr fontId="8"/>
  </si>
  <si>
    <r>
      <rPr>
        <sz val="11"/>
        <rFont val="游ゴシック"/>
        <family val="3"/>
        <charset val="128"/>
        <scheme val="minor"/>
      </rPr>
      <t>代表</t>
    </r>
    <r>
      <rPr>
        <sz val="11"/>
        <color theme="1"/>
        <rFont val="游ゴシック"/>
        <family val="2"/>
        <scheme val="minor"/>
      </rPr>
      <t>　清水　明洋</t>
    </r>
    <rPh sb="0" eb="2">
      <t>ダイヒョウ</t>
    </rPh>
    <rPh sb="3" eb="5">
      <t>シミズ</t>
    </rPh>
    <rPh sb="6" eb="8">
      <t>アキヒロ</t>
    </rPh>
    <phoneticPr fontId="8"/>
  </si>
  <si>
    <t>世田谷区上野毛1-27-5　清水ビル2階</t>
    <rPh sb="0" eb="4">
      <t>セタガヤク</t>
    </rPh>
    <rPh sb="4" eb="7">
      <t>カミノゲ</t>
    </rPh>
    <rPh sb="14" eb="16">
      <t>シミズ</t>
    </rPh>
    <rPh sb="19" eb="20">
      <t>カイ</t>
    </rPh>
    <phoneticPr fontId="8"/>
  </si>
  <si>
    <t>03-6809-7478</t>
    <phoneticPr fontId="8"/>
  </si>
  <si>
    <t>平成28年5月13日</t>
    <rPh sb="0" eb="2">
      <t>ヘイセイ</t>
    </rPh>
    <rPh sb="4" eb="5">
      <t>ネン</t>
    </rPh>
    <rPh sb="6" eb="7">
      <t>ガツ</t>
    </rPh>
    <rPh sb="9" eb="10">
      <t>ニチ</t>
    </rPh>
    <phoneticPr fontId="8"/>
  </si>
  <si>
    <t>月・火・水・木・金</t>
    <rPh sb="0" eb="1">
      <t>ゲツ</t>
    </rPh>
    <rPh sb="2" eb="3">
      <t>カ</t>
    </rPh>
    <rPh sb="4" eb="5">
      <t>スイ</t>
    </rPh>
    <rPh sb="6" eb="7">
      <t>モク</t>
    </rPh>
    <rPh sb="8" eb="9">
      <t>キン</t>
    </rPh>
    <phoneticPr fontId="8"/>
  </si>
  <si>
    <t>50.55㎡</t>
    <phoneticPr fontId="8"/>
  </si>
  <si>
    <t>F6G2H8</t>
    <phoneticPr fontId="8"/>
  </si>
  <si>
    <t>ひょっこりひろば</t>
    <phoneticPr fontId="8"/>
  </si>
  <si>
    <t>医療法人社団シンセリティ</t>
    <rPh sb="0" eb="2">
      <t>イリョウ</t>
    </rPh>
    <rPh sb="2" eb="4">
      <t>ホウジン</t>
    </rPh>
    <phoneticPr fontId="8"/>
  </si>
  <si>
    <t>理事長　稲見　誠</t>
    <rPh sb="0" eb="3">
      <t>リジチョウ</t>
    </rPh>
    <rPh sb="4" eb="6">
      <t>イナミ</t>
    </rPh>
    <rPh sb="7" eb="8">
      <t>マコト</t>
    </rPh>
    <phoneticPr fontId="8"/>
  </si>
  <si>
    <t>世田谷区下馬3-10-7</t>
    <rPh sb="0" eb="4">
      <t>セタガヤク</t>
    </rPh>
    <rPh sb="4" eb="6">
      <t>シモウマ</t>
    </rPh>
    <phoneticPr fontId="8"/>
  </si>
  <si>
    <t>03-6413-8220</t>
    <phoneticPr fontId="8"/>
  </si>
  <si>
    <t>平成28年9月5日</t>
    <rPh sb="0" eb="2">
      <t>ヘイセイ</t>
    </rPh>
    <rPh sb="4" eb="5">
      <t>ネン</t>
    </rPh>
    <rPh sb="6" eb="7">
      <t>ガツ</t>
    </rPh>
    <rPh sb="8" eb="9">
      <t>ニチ</t>
    </rPh>
    <phoneticPr fontId="8"/>
  </si>
  <si>
    <t>週6-7日</t>
    <rPh sb="0" eb="1">
      <t>シュウ</t>
    </rPh>
    <rPh sb="4" eb="5">
      <t>ニチ</t>
    </rPh>
    <phoneticPr fontId="8"/>
  </si>
  <si>
    <t>月・火・水・木・金・土</t>
    <rPh sb="0" eb="1">
      <t>ゲツ</t>
    </rPh>
    <rPh sb="2" eb="3">
      <t>カ</t>
    </rPh>
    <rPh sb="4" eb="5">
      <t>スイ</t>
    </rPh>
    <rPh sb="6" eb="7">
      <t>モク</t>
    </rPh>
    <rPh sb="8" eb="9">
      <t>キン</t>
    </rPh>
    <rPh sb="10" eb="11">
      <t>ド</t>
    </rPh>
    <phoneticPr fontId="8"/>
  </si>
  <si>
    <t>平日　9：00～16：00
休日　9：00～14:30</t>
    <rPh sb="0" eb="2">
      <t>ヘイジツ</t>
    </rPh>
    <rPh sb="14" eb="16">
      <t>キュウジツ</t>
    </rPh>
    <phoneticPr fontId="8"/>
  </si>
  <si>
    <t>平日　6時間
休日　5時間</t>
    <rPh sb="0" eb="2">
      <t>ヘイジツ</t>
    </rPh>
    <rPh sb="4" eb="6">
      <t>ジカン</t>
    </rPh>
    <rPh sb="7" eb="9">
      <t>キュウジツ</t>
    </rPh>
    <rPh sb="11" eb="13">
      <t>ジカン</t>
    </rPh>
    <phoneticPr fontId="8"/>
  </si>
  <si>
    <t>67.96㎡</t>
    <phoneticPr fontId="8"/>
  </si>
  <si>
    <t>O7P2Q6</t>
    <phoneticPr fontId="8"/>
  </si>
  <si>
    <t>おでかけひろば　まーぶる</t>
    <phoneticPr fontId="8"/>
  </si>
  <si>
    <t>NPO法人せたがや子育てネット</t>
    <rPh sb="3" eb="5">
      <t>ホウジン</t>
    </rPh>
    <rPh sb="9" eb="11">
      <t>コソダ</t>
    </rPh>
    <phoneticPr fontId="8"/>
  </si>
  <si>
    <t>代表理事　松田　妙子</t>
    <rPh sb="0" eb="2">
      <t>ダイヒョウ</t>
    </rPh>
    <rPh sb="2" eb="4">
      <t>リジ</t>
    </rPh>
    <rPh sb="5" eb="7">
      <t>マツダ</t>
    </rPh>
    <rPh sb="8" eb="10">
      <t>タエコ</t>
    </rPh>
    <phoneticPr fontId="8"/>
  </si>
  <si>
    <t>世田谷区瀬田2-25-10</t>
    <rPh sb="0" eb="4">
      <t>セタガヤク</t>
    </rPh>
    <rPh sb="4" eb="6">
      <t>セタ</t>
    </rPh>
    <phoneticPr fontId="8"/>
  </si>
  <si>
    <t>03-6338-2823</t>
    <phoneticPr fontId="8"/>
  </si>
  <si>
    <t>平成29年4月23日</t>
    <rPh sb="0" eb="2">
      <t>ヘイセイ</t>
    </rPh>
    <rPh sb="4" eb="5">
      <t>ネン</t>
    </rPh>
    <rPh sb="6" eb="7">
      <t>ガツ</t>
    </rPh>
    <rPh sb="9" eb="10">
      <t>ニチ</t>
    </rPh>
    <phoneticPr fontId="8"/>
  </si>
  <si>
    <t>67.5㎡</t>
    <phoneticPr fontId="8"/>
  </si>
  <si>
    <t>R9S4T2</t>
    <phoneticPr fontId="8"/>
  </si>
  <si>
    <t>おでかけひろばFUKU*fuku</t>
  </si>
  <si>
    <t>一般社団法人よこいと</t>
    <rPh sb="0" eb="2">
      <t>イッパン</t>
    </rPh>
    <rPh sb="2" eb="4">
      <t>シャダン</t>
    </rPh>
    <rPh sb="4" eb="6">
      <t>ホウジン</t>
    </rPh>
    <phoneticPr fontId="0"/>
  </si>
  <si>
    <t>代表理事　橋本　陽子</t>
    <rPh sb="0" eb="2">
      <t>ダイヒョウ</t>
    </rPh>
    <rPh sb="2" eb="4">
      <t>リジ</t>
    </rPh>
    <rPh sb="5" eb="7">
      <t>ハシモト</t>
    </rPh>
    <rPh sb="8" eb="10">
      <t>ヨウコ</t>
    </rPh>
    <phoneticPr fontId="0"/>
  </si>
  <si>
    <t>世田谷区喜多見9-14-15</t>
    <rPh sb="0" eb="4">
      <t>セタガヤク</t>
    </rPh>
    <rPh sb="4" eb="7">
      <t>キタミ</t>
    </rPh>
    <phoneticPr fontId="0"/>
  </si>
  <si>
    <t>03-5761-9748</t>
  </si>
  <si>
    <t>平成29年4月24日</t>
    <rPh sb="0" eb="2">
      <t>ヘイセイ</t>
    </rPh>
    <rPh sb="4" eb="5">
      <t>ネン</t>
    </rPh>
    <rPh sb="6" eb="7">
      <t>ガツ</t>
    </rPh>
    <rPh sb="9" eb="10">
      <t>ニチ</t>
    </rPh>
    <phoneticPr fontId="0"/>
  </si>
  <si>
    <t>46.2㎡</t>
    <phoneticPr fontId="8"/>
  </si>
  <si>
    <t>共用</t>
    <rPh sb="0" eb="2">
      <t>キョウヨウ</t>
    </rPh>
    <phoneticPr fontId="0"/>
  </si>
  <si>
    <t>U8V6W3</t>
    <phoneticPr fontId="8"/>
  </si>
  <si>
    <t>ぐるりんの森</t>
    <rPh sb="5" eb="6">
      <t>モリ</t>
    </rPh>
    <phoneticPr fontId="8"/>
  </si>
  <si>
    <t>わいわいコミュニティ・たまがわ</t>
    <phoneticPr fontId="8"/>
  </si>
  <si>
    <t>代表　林　美栄子</t>
    <rPh sb="0" eb="2">
      <t>ダイヒョウ</t>
    </rPh>
    <rPh sb="3" eb="4">
      <t>ハヤシ</t>
    </rPh>
    <rPh sb="5" eb="8">
      <t>ミエコ</t>
    </rPh>
    <phoneticPr fontId="8"/>
  </si>
  <si>
    <t>世田谷区上用賀1-13-10</t>
    <rPh sb="0" eb="4">
      <t>セタガヤク</t>
    </rPh>
    <phoneticPr fontId="8"/>
  </si>
  <si>
    <t>080-7151-3464</t>
    <phoneticPr fontId="8"/>
  </si>
  <si>
    <t>平成29年4月17日</t>
    <rPh sb="0" eb="2">
      <t>ヘイセイ</t>
    </rPh>
    <rPh sb="4" eb="5">
      <t>ネン</t>
    </rPh>
    <rPh sb="6" eb="7">
      <t>ガツ</t>
    </rPh>
    <rPh sb="9" eb="10">
      <t>ニチ</t>
    </rPh>
    <phoneticPr fontId="8"/>
  </si>
  <si>
    <t>月・火・木・金・土</t>
    <rPh sb="0" eb="1">
      <t>ゲツ</t>
    </rPh>
    <rPh sb="2" eb="3">
      <t>カ</t>
    </rPh>
    <rPh sb="4" eb="5">
      <t>モク</t>
    </rPh>
    <rPh sb="6" eb="7">
      <t>キン</t>
    </rPh>
    <rPh sb="8" eb="9">
      <t>ド</t>
    </rPh>
    <phoneticPr fontId="8"/>
  </si>
  <si>
    <t xml:space="preserve">10：00～15：00
</t>
    <phoneticPr fontId="8"/>
  </si>
  <si>
    <t>28.838㎡</t>
    <phoneticPr fontId="8"/>
  </si>
  <si>
    <t>X5Y1Z7</t>
    <phoneticPr fontId="8"/>
  </si>
  <si>
    <t>ぐみの木ひろば</t>
    <rPh sb="3" eb="4">
      <t>キ</t>
    </rPh>
    <phoneticPr fontId="0"/>
  </si>
  <si>
    <t>社会福祉法人多摩福祉会</t>
    <rPh sb="0" eb="2">
      <t>シャカイ</t>
    </rPh>
    <rPh sb="2" eb="4">
      <t>フクシ</t>
    </rPh>
    <rPh sb="4" eb="6">
      <t>ホウジン</t>
    </rPh>
    <rPh sb="6" eb="8">
      <t>タマ</t>
    </rPh>
    <rPh sb="8" eb="10">
      <t>フクシ</t>
    </rPh>
    <rPh sb="10" eb="11">
      <t>カイ</t>
    </rPh>
    <phoneticPr fontId="0"/>
  </si>
  <si>
    <t>理事長　安川　信一郎</t>
    <phoneticPr fontId="0"/>
  </si>
  <si>
    <t>世田谷区上北沢1-32-10</t>
    <rPh sb="0" eb="4">
      <t>セタガヤク</t>
    </rPh>
    <rPh sb="4" eb="7">
      <t>カミキタザワ</t>
    </rPh>
    <phoneticPr fontId="0"/>
  </si>
  <si>
    <t>03-5357-8531</t>
    <phoneticPr fontId="8"/>
  </si>
  <si>
    <t>平成29年6月6日</t>
    <rPh sb="0" eb="2">
      <t>ヘイセイ</t>
    </rPh>
    <rPh sb="4" eb="5">
      <t>ネン</t>
    </rPh>
    <rPh sb="6" eb="7">
      <t>ガツ</t>
    </rPh>
    <rPh sb="8" eb="9">
      <t>ニチ</t>
    </rPh>
    <phoneticPr fontId="8"/>
  </si>
  <si>
    <t>火・水・金</t>
    <rPh sb="0" eb="1">
      <t>カ</t>
    </rPh>
    <rPh sb="2" eb="3">
      <t>スイ</t>
    </rPh>
    <rPh sb="4" eb="5">
      <t>キン</t>
    </rPh>
    <phoneticPr fontId="0"/>
  </si>
  <si>
    <t>70.57㎡</t>
  </si>
  <si>
    <t>A3B8C6</t>
    <phoneticPr fontId="8"/>
  </si>
  <si>
    <t>玉堤一丁目おでかけひろば</t>
    <rPh sb="0" eb="2">
      <t>タマヅツミ</t>
    </rPh>
    <rPh sb="2" eb="5">
      <t>イッチョウメ</t>
    </rPh>
    <phoneticPr fontId="8"/>
  </si>
  <si>
    <t>玉堤一丁目おでかけひろば運営委員会</t>
    <rPh sb="0" eb="2">
      <t>タマヅツミ</t>
    </rPh>
    <rPh sb="2" eb="5">
      <t>イッチョウメ</t>
    </rPh>
    <rPh sb="12" eb="14">
      <t>ウンエイ</t>
    </rPh>
    <rPh sb="14" eb="17">
      <t>イインカイ</t>
    </rPh>
    <phoneticPr fontId="8"/>
  </si>
  <si>
    <t>委員長　岩井　亜矢子</t>
    <rPh sb="0" eb="3">
      <t>イインチョウ</t>
    </rPh>
    <rPh sb="4" eb="6">
      <t>イワイ</t>
    </rPh>
    <rPh sb="7" eb="10">
      <t>アヤコ</t>
    </rPh>
    <phoneticPr fontId="8"/>
  </si>
  <si>
    <t>世田谷区玉堤1-8-5</t>
    <rPh sb="0" eb="4">
      <t>セタガヤク</t>
    </rPh>
    <rPh sb="4" eb="6">
      <t>タマヅツミ</t>
    </rPh>
    <phoneticPr fontId="8"/>
  </si>
  <si>
    <t>03-3704-5583</t>
    <phoneticPr fontId="8"/>
  </si>
  <si>
    <t>平成29年6月29日</t>
    <rPh sb="0" eb="2">
      <t>ヘイセイ</t>
    </rPh>
    <rPh sb="4" eb="5">
      <t>ネン</t>
    </rPh>
    <rPh sb="6" eb="7">
      <t>ガツ</t>
    </rPh>
    <rPh sb="9" eb="10">
      <t>ニチ</t>
    </rPh>
    <phoneticPr fontId="8"/>
  </si>
  <si>
    <t>32.21㎡</t>
    <phoneticPr fontId="8"/>
  </si>
  <si>
    <t>I4J9K7</t>
    <phoneticPr fontId="8"/>
  </si>
  <si>
    <t>みずき広場</t>
    <rPh sb="3" eb="5">
      <t>ヒロバ</t>
    </rPh>
    <phoneticPr fontId="0"/>
  </si>
  <si>
    <t>社会福祉法人　新川中原保育会</t>
    <rPh sb="0" eb="2">
      <t>シャカイ</t>
    </rPh>
    <rPh sb="2" eb="4">
      <t>フクシ</t>
    </rPh>
    <rPh sb="4" eb="6">
      <t>ホウジン</t>
    </rPh>
    <rPh sb="7" eb="9">
      <t>シンカワ</t>
    </rPh>
    <rPh sb="9" eb="11">
      <t>ナカハラ</t>
    </rPh>
    <rPh sb="11" eb="13">
      <t>ホイク</t>
    </rPh>
    <rPh sb="13" eb="14">
      <t>カイ</t>
    </rPh>
    <phoneticPr fontId="0"/>
  </si>
  <si>
    <t>理事長　長澤　正雄</t>
    <rPh sb="0" eb="3">
      <t>リジチョウ</t>
    </rPh>
    <rPh sb="4" eb="6">
      <t>ナガサワ</t>
    </rPh>
    <rPh sb="7" eb="9">
      <t>マサオ</t>
    </rPh>
    <phoneticPr fontId="0"/>
  </si>
  <si>
    <t>世田谷区祖師谷6-33-5</t>
    <rPh sb="0" eb="4">
      <t>セタガヤク</t>
    </rPh>
    <rPh sb="4" eb="7">
      <t>ソシガヤ</t>
    </rPh>
    <phoneticPr fontId="0"/>
  </si>
  <si>
    <t>03-5384-5800</t>
  </si>
  <si>
    <t>平成22年4月20日</t>
    <rPh sb="0" eb="2">
      <t>ヘイセイ</t>
    </rPh>
    <rPh sb="4" eb="5">
      <t>ネン</t>
    </rPh>
    <rPh sb="6" eb="7">
      <t>ガツ</t>
    </rPh>
    <rPh sb="9" eb="10">
      <t>ニチ</t>
    </rPh>
    <phoneticPr fontId="0"/>
  </si>
  <si>
    <t>9：30～12：00
13：30～16：00</t>
  </si>
  <si>
    <t>36.44㎡</t>
  </si>
  <si>
    <t>L3M1N8</t>
    <phoneticPr fontId="8"/>
  </si>
  <si>
    <t>成城つくしんぼ保育園「けやき広場」</t>
    <rPh sb="0" eb="2">
      <t>セイジョウ</t>
    </rPh>
    <rPh sb="7" eb="10">
      <t>ホイクエン</t>
    </rPh>
    <rPh sb="14" eb="16">
      <t>ヒロバ</t>
    </rPh>
    <phoneticPr fontId="0"/>
  </si>
  <si>
    <t>世田谷区成城8-27-17</t>
    <rPh sb="0" eb="4">
      <t>セタガヤク</t>
    </rPh>
    <rPh sb="4" eb="6">
      <t>セイジョウ</t>
    </rPh>
    <phoneticPr fontId="0"/>
  </si>
  <si>
    <t>03-5490-2100</t>
  </si>
  <si>
    <t>平成27年4月20日</t>
    <rPh sb="0" eb="2">
      <t>ヘイセイ</t>
    </rPh>
    <rPh sb="4" eb="5">
      <t>ネン</t>
    </rPh>
    <rPh sb="6" eb="7">
      <t>ガツ</t>
    </rPh>
    <rPh sb="9" eb="10">
      <t>ニチ</t>
    </rPh>
    <phoneticPr fontId="0"/>
  </si>
  <si>
    <t>41.25㎡</t>
  </si>
  <si>
    <t>J2K6L8</t>
    <phoneticPr fontId="8"/>
  </si>
  <si>
    <t>おでかけひろばULALA</t>
    <phoneticPr fontId="8"/>
  </si>
  <si>
    <t>世田谷区桜3-13-4</t>
    <rPh sb="0" eb="4">
      <t>セタガヤク</t>
    </rPh>
    <rPh sb="4" eb="5">
      <t>サクラ</t>
    </rPh>
    <phoneticPr fontId="8"/>
  </si>
  <si>
    <t>03-6876-7129</t>
    <phoneticPr fontId="8"/>
  </si>
  <si>
    <t>平成30年4月26日</t>
    <rPh sb="0" eb="2">
      <t>ヘイセイ</t>
    </rPh>
    <rPh sb="4" eb="5">
      <t>ネン</t>
    </rPh>
    <rPh sb="6" eb="7">
      <t>ガツ</t>
    </rPh>
    <rPh sb="9" eb="10">
      <t>ニチ</t>
    </rPh>
    <phoneticPr fontId="8"/>
  </si>
  <si>
    <t>月・火・水・木・金
（月１回不定期土曜日）</t>
    <rPh sb="0" eb="1">
      <t>ゲツ</t>
    </rPh>
    <rPh sb="2" eb="3">
      <t>カ</t>
    </rPh>
    <rPh sb="4" eb="5">
      <t>スイ</t>
    </rPh>
    <rPh sb="6" eb="7">
      <t>モク</t>
    </rPh>
    <rPh sb="8" eb="9">
      <t>キン</t>
    </rPh>
    <rPh sb="11" eb="12">
      <t>ツキ</t>
    </rPh>
    <rPh sb="13" eb="14">
      <t>カイ</t>
    </rPh>
    <rPh sb="14" eb="17">
      <t>フテイキ</t>
    </rPh>
    <rPh sb="17" eb="20">
      <t>ドヨウビ</t>
    </rPh>
    <phoneticPr fontId="8"/>
  </si>
  <si>
    <t>37.69㎡</t>
    <phoneticPr fontId="8"/>
  </si>
  <si>
    <t>D9E2F4</t>
    <phoneticPr fontId="8"/>
  </si>
  <si>
    <t>おでかけひろば三宿</t>
    <rPh sb="7" eb="9">
      <t>ミシュク</t>
    </rPh>
    <phoneticPr fontId="8"/>
  </si>
  <si>
    <t>ケイズクレア</t>
    <phoneticPr fontId="8"/>
  </si>
  <si>
    <t>代表　小林　友輔</t>
    <rPh sb="0" eb="2">
      <t>ダイヒョウ</t>
    </rPh>
    <rPh sb="3" eb="5">
      <t>コバヤシ</t>
    </rPh>
    <rPh sb="6" eb="8">
      <t>ユウスケ</t>
    </rPh>
    <phoneticPr fontId="8"/>
  </si>
  <si>
    <t>世田谷区三宿2-18-6</t>
    <rPh sb="0" eb="4">
      <t>セタガヤク</t>
    </rPh>
    <rPh sb="4" eb="6">
      <t>ミシュク</t>
    </rPh>
    <phoneticPr fontId="8"/>
  </si>
  <si>
    <t>070-5079-2186</t>
    <phoneticPr fontId="8"/>
  </si>
  <si>
    <t>平成30年4月20日</t>
    <rPh sb="0" eb="2">
      <t>ヘイセイ</t>
    </rPh>
    <rPh sb="4" eb="5">
      <t>ネン</t>
    </rPh>
    <rPh sb="6" eb="7">
      <t>ガツ</t>
    </rPh>
    <rPh sb="9" eb="10">
      <t>ニチ</t>
    </rPh>
    <phoneticPr fontId="8"/>
  </si>
  <si>
    <t>月・火・水・木・金・土</t>
    <phoneticPr fontId="8"/>
  </si>
  <si>
    <t>49.95㎡</t>
    <phoneticPr fontId="8"/>
  </si>
  <si>
    <t>G7H1I9</t>
    <phoneticPr fontId="8"/>
  </si>
  <si>
    <t>おでかけひろば　すぷーん</t>
    <phoneticPr fontId="8"/>
  </si>
  <si>
    <t>世田谷区深沢2-15-3</t>
    <rPh sb="0" eb="4">
      <t>セタガヤク</t>
    </rPh>
    <rPh sb="4" eb="6">
      <t>フカサワ</t>
    </rPh>
    <phoneticPr fontId="8"/>
  </si>
  <si>
    <t>03-6876-7721</t>
    <phoneticPr fontId="8"/>
  </si>
  <si>
    <t>平成30年4月15日</t>
    <rPh sb="0" eb="2">
      <t>ヘイセイ</t>
    </rPh>
    <rPh sb="4" eb="5">
      <t>ネン</t>
    </rPh>
    <rPh sb="6" eb="7">
      <t>ガツ</t>
    </rPh>
    <rPh sb="9" eb="10">
      <t>ニチ</t>
    </rPh>
    <phoneticPr fontId="8"/>
  </si>
  <si>
    <t>月・火・木（不定期水・金曜日）</t>
    <rPh sb="0" eb="1">
      <t>ゲツ</t>
    </rPh>
    <rPh sb="2" eb="3">
      <t>カ</t>
    </rPh>
    <rPh sb="4" eb="5">
      <t>モク</t>
    </rPh>
    <rPh sb="9" eb="10">
      <t>スイ</t>
    </rPh>
    <rPh sb="11" eb="12">
      <t>キン</t>
    </rPh>
    <phoneticPr fontId="8"/>
  </si>
  <si>
    <t>27㎡</t>
    <phoneticPr fontId="8"/>
  </si>
  <si>
    <t>M4N7O5</t>
    <phoneticPr fontId="8"/>
  </si>
  <si>
    <t>おひさまひろば</t>
  </si>
  <si>
    <t>社会福祉法人雲柱社</t>
    <rPh sb="0" eb="2">
      <t>シャカイ</t>
    </rPh>
    <rPh sb="2" eb="4">
      <t>フクシ</t>
    </rPh>
    <rPh sb="4" eb="6">
      <t>ホウジン</t>
    </rPh>
    <rPh sb="6" eb="7">
      <t>ウン</t>
    </rPh>
    <rPh sb="7" eb="8">
      <t>ハシラ</t>
    </rPh>
    <rPh sb="8" eb="9">
      <t>シャ</t>
    </rPh>
    <phoneticPr fontId="0"/>
  </si>
  <si>
    <t xml:space="preserve">理事長　小礒　満
</t>
    <rPh sb="0" eb="3">
      <t>リジチョウ</t>
    </rPh>
    <phoneticPr fontId="0"/>
  </si>
  <si>
    <t>世田谷区上祖師谷3-20-17</t>
    <rPh sb="0" eb="4">
      <t>セタガヤク</t>
    </rPh>
    <rPh sb="4" eb="8">
      <t>カミソシガヤ</t>
    </rPh>
    <phoneticPr fontId="0"/>
  </si>
  <si>
    <t>03-3326-1131</t>
  </si>
  <si>
    <t>平成30年5月21日</t>
    <rPh sb="0" eb="2">
      <t>ヘイセイ</t>
    </rPh>
    <rPh sb="4" eb="5">
      <t>ネン</t>
    </rPh>
    <rPh sb="6" eb="7">
      <t>ガツ</t>
    </rPh>
    <rPh sb="9" eb="10">
      <t>ニチ</t>
    </rPh>
    <phoneticPr fontId="8"/>
  </si>
  <si>
    <t>27.07㎡</t>
  </si>
  <si>
    <t>P1Q9R3</t>
    <phoneticPr fontId="8"/>
  </si>
  <si>
    <t>おでかけひろばcobaco</t>
    <phoneticPr fontId="8"/>
  </si>
  <si>
    <t>世田谷区代田1-17-3</t>
    <rPh sb="0" eb="4">
      <t>セタガヤク</t>
    </rPh>
    <rPh sb="4" eb="6">
      <t>ダイタ</t>
    </rPh>
    <phoneticPr fontId="8"/>
  </si>
  <si>
    <t>03-6876-8584</t>
    <phoneticPr fontId="8"/>
  </si>
  <si>
    <t>平成30年9月25日</t>
    <rPh sb="0" eb="2">
      <t>ヘイセイ</t>
    </rPh>
    <rPh sb="4" eb="5">
      <t>ネン</t>
    </rPh>
    <rPh sb="6" eb="7">
      <t>ガツ</t>
    </rPh>
    <rPh sb="9" eb="10">
      <t>ニチ</t>
    </rPh>
    <phoneticPr fontId="8"/>
  </si>
  <si>
    <t>81.29㎡</t>
    <phoneticPr fontId="8"/>
  </si>
  <si>
    <t>S6T8U2</t>
    <phoneticPr fontId="8"/>
  </si>
  <si>
    <t>おでかけひろばCIRCUS</t>
    <phoneticPr fontId="8"/>
  </si>
  <si>
    <t>社会福祉法人　和光会</t>
    <rPh sb="0" eb="2">
      <t>シャカイ</t>
    </rPh>
    <rPh sb="2" eb="4">
      <t>フクシ</t>
    </rPh>
    <rPh sb="4" eb="6">
      <t>ホウジン</t>
    </rPh>
    <rPh sb="7" eb="9">
      <t>ワコウ</t>
    </rPh>
    <rPh sb="9" eb="10">
      <t>カイ</t>
    </rPh>
    <phoneticPr fontId="8"/>
  </si>
  <si>
    <t>理事長　志賀口　大輔</t>
    <rPh sb="0" eb="3">
      <t>リジチョウ</t>
    </rPh>
    <rPh sb="4" eb="7">
      <t>シガグチ</t>
    </rPh>
    <rPh sb="8" eb="10">
      <t>ダイスケ</t>
    </rPh>
    <phoneticPr fontId="8"/>
  </si>
  <si>
    <t>世田谷区駒沢5-2-7</t>
    <rPh sb="0" eb="4">
      <t>セタガヤク</t>
    </rPh>
    <rPh sb="4" eb="6">
      <t>コマザワ</t>
    </rPh>
    <phoneticPr fontId="8"/>
  </si>
  <si>
    <t>03-3702-5380</t>
    <phoneticPr fontId="8"/>
  </si>
  <si>
    <t>令和元年9月2日</t>
    <rPh sb="0" eb="2">
      <t>レイワ</t>
    </rPh>
    <rPh sb="2" eb="4">
      <t>ガンネン</t>
    </rPh>
    <rPh sb="5" eb="6">
      <t>ガツ</t>
    </rPh>
    <rPh sb="7" eb="8">
      <t>ニチ</t>
    </rPh>
    <phoneticPr fontId="8"/>
  </si>
  <si>
    <t>V3W5X1</t>
    <phoneticPr fontId="8"/>
  </si>
  <si>
    <t>Hotto Café つきの木ひろば</t>
    <rPh sb="14" eb="15">
      <t>キ</t>
    </rPh>
    <phoneticPr fontId="8"/>
  </si>
  <si>
    <t>社会福祉法人　相愛会</t>
    <rPh sb="0" eb="2">
      <t>シャカイ</t>
    </rPh>
    <rPh sb="2" eb="4">
      <t>フクシ</t>
    </rPh>
    <rPh sb="4" eb="6">
      <t>ホウジン</t>
    </rPh>
    <rPh sb="7" eb="9">
      <t>ソウアイ</t>
    </rPh>
    <rPh sb="9" eb="10">
      <t>カイ</t>
    </rPh>
    <phoneticPr fontId="8"/>
  </si>
  <si>
    <t>理事長　福島　巌</t>
    <rPh sb="4" eb="6">
      <t>フクシマ</t>
    </rPh>
    <rPh sb="7" eb="8">
      <t>イワオ</t>
    </rPh>
    <phoneticPr fontId="8"/>
  </si>
  <si>
    <t>世田谷区上馬4-1-3　東急上馬ビル2階</t>
    <rPh sb="0" eb="4">
      <t>セタガヤク</t>
    </rPh>
    <rPh sb="4" eb="6">
      <t>カミウマ</t>
    </rPh>
    <rPh sb="12" eb="14">
      <t>トウキュウ</t>
    </rPh>
    <rPh sb="14" eb="16">
      <t>カミウマ</t>
    </rPh>
    <rPh sb="19" eb="20">
      <t>カイ</t>
    </rPh>
    <phoneticPr fontId="8"/>
  </si>
  <si>
    <t>03-5432-9533</t>
    <phoneticPr fontId="8"/>
  </si>
  <si>
    <t>令和元年5月30日</t>
    <rPh sb="0" eb="2">
      <t>レイワ</t>
    </rPh>
    <rPh sb="2" eb="4">
      <t>ガンネン</t>
    </rPh>
    <rPh sb="5" eb="6">
      <t>ガツ</t>
    </rPh>
    <rPh sb="8" eb="9">
      <t>ニチ</t>
    </rPh>
    <phoneticPr fontId="8"/>
  </si>
  <si>
    <t>44.6㎡</t>
    <phoneticPr fontId="8"/>
  </si>
  <si>
    <t>Y9Z2A4</t>
    <phoneticPr fontId="8"/>
  </si>
  <si>
    <t>おでかけひろば　おりーぶ</t>
    <phoneticPr fontId="8"/>
  </si>
  <si>
    <t>世田谷区奥沢2-30-19</t>
    <rPh sb="0" eb="4">
      <t>セタガヤク</t>
    </rPh>
    <rPh sb="4" eb="6">
      <t>オクサワ</t>
    </rPh>
    <phoneticPr fontId="8"/>
  </si>
  <si>
    <t>03-6421-4085</t>
    <phoneticPr fontId="8"/>
  </si>
  <si>
    <t>平成31年4月16日</t>
    <rPh sb="0" eb="2">
      <t>ヘイセイ</t>
    </rPh>
    <rPh sb="4" eb="5">
      <t>ネン</t>
    </rPh>
    <rPh sb="6" eb="7">
      <t>ガツ</t>
    </rPh>
    <rPh sb="9" eb="10">
      <t>ニチ</t>
    </rPh>
    <phoneticPr fontId="8"/>
  </si>
  <si>
    <t>月・火・水・木・土（不定期金曜日）</t>
    <rPh sb="0" eb="1">
      <t>ゲツ</t>
    </rPh>
    <rPh sb="2" eb="3">
      <t>カ</t>
    </rPh>
    <rPh sb="4" eb="5">
      <t>スイ</t>
    </rPh>
    <rPh sb="6" eb="7">
      <t>モク</t>
    </rPh>
    <rPh sb="8" eb="9">
      <t>ド</t>
    </rPh>
    <phoneticPr fontId="8"/>
  </si>
  <si>
    <t>49.09㎡</t>
    <phoneticPr fontId="8"/>
  </si>
  <si>
    <t>B6C8D1</t>
    <phoneticPr fontId="8"/>
  </si>
  <si>
    <t>おでかけひろば　cotton</t>
    <phoneticPr fontId="8"/>
  </si>
  <si>
    <t>一般社団法人cotton</t>
    <rPh sb="0" eb="6">
      <t>イッパンシャダンホウジン</t>
    </rPh>
    <phoneticPr fontId="8"/>
  </si>
  <si>
    <t>代表理事　カラドゥマン和恵</t>
    <rPh sb="0" eb="2">
      <t>ダイヒョウ</t>
    </rPh>
    <rPh sb="2" eb="4">
      <t>リジ</t>
    </rPh>
    <rPh sb="11" eb="13">
      <t>カズエ</t>
    </rPh>
    <phoneticPr fontId="8"/>
  </si>
  <si>
    <t>世田谷区祖師谷1-12-10</t>
    <rPh sb="0" eb="4">
      <t>セタガヤク</t>
    </rPh>
    <phoneticPr fontId="8"/>
  </si>
  <si>
    <t>03-6411-9043</t>
    <phoneticPr fontId="8"/>
  </si>
  <si>
    <t>令和元年7月29日</t>
    <rPh sb="0" eb="2">
      <t>レイワ</t>
    </rPh>
    <rPh sb="2" eb="4">
      <t>ガンネン</t>
    </rPh>
    <rPh sb="5" eb="6">
      <t>ガツ</t>
    </rPh>
    <rPh sb="8" eb="9">
      <t>ニチ</t>
    </rPh>
    <phoneticPr fontId="8"/>
  </si>
  <si>
    <t>27.01㎡</t>
    <phoneticPr fontId="8"/>
  </si>
  <si>
    <t>E2F5G9</t>
    <phoneticPr fontId="8"/>
  </si>
  <si>
    <t>生活クラブ子育て広場ぶらんこ烏山</t>
    <rPh sb="0" eb="2">
      <t>セイカツ</t>
    </rPh>
    <rPh sb="5" eb="7">
      <t>コソダ</t>
    </rPh>
    <rPh sb="8" eb="10">
      <t>ヒロバ</t>
    </rPh>
    <rPh sb="14" eb="16">
      <t>カラスヤマ</t>
    </rPh>
    <phoneticPr fontId="0"/>
  </si>
  <si>
    <t>生活クラブ生活協同組合</t>
    <rPh sb="0" eb="2">
      <t>セイカツ</t>
    </rPh>
    <rPh sb="5" eb="7">
      <t>セイカツ</t>
    </rPh>
    <rPh sb="7" eb="9">
      <t>キョウドウ</t>
    </rPh>
    <rPh sb="9" eb="11">
      <t>クミアイ</t>
    </rPh>
    <phoneticPr fontId="0"/>
  </si>
  <si>
    <t>代表理事　加瀬　和美</t>
    <phoneticPr fontId="0"/>
  </si>
  <si>
    <t>世田谷区南烏山4－23－15</t>
    <phoneticPr fontId="0"/>
  </si>
  <si>
    <t>03-3307-2611</t>
    <phoneticPr fontId="8"/>
  </si>
  <si>
    <t>令和元年8月23日</t>
    <rPh sb="0" eb="2">
      <t>レイワ</t>
    </rPh>
    <rPh sb="2" eb="4">
      <t>ガンネン</t>
    </rPh>
    <rPh sb="5" eb="6">
      <t>ガツ</t>
    </rPh>
    <rPh sb="8" eb="9">
      <t>ニチ</t>
    </rPh>
    <phoneticPr fontId="0"/>
  </si>
  <si>
    <t>34.81㎡</t>
    <phoneticPr fontId="8"/>
  </si>
  <si>
    <t>H7I3J1</t>
    <phoneticPr fontId="8"/>
  </si>
  <si>
    <t>おでかけひろばクスクス</t>
  </si>
  <si>
    <t>世田谷区喜多見4-33-26</t>
    <rPh sb="0" eb="4">
      <t>セタガヤク</t>
    </rPh>
    <rPh sb="4" eb="7">
      <t>キタミ</t>
    </rPh>
    <phoneticPr fontId="0"/>
  </si>
  <si>
    <t>03-6770-8394</t>
  </si>
  <si>
    <t>令和2年7月2日</t>
    <rPh sb="0" eb="2">
      <t>レイワ</t>
    </rPh>
    <rPh sb="3" eb="4">
      <t>ネン</t>
    </rPh>
    <rPh sb="5" eb="6">
      <t>ガツ</t>
    </rPh>
    <rPh sb="7" eb="8">
      <t>ニチ</t>
    </rPh>
    <phoneticPr fontId="0"/>
  </si>
  <si>
    <t>46.8㎡</t>
    <phoneticPr fontId="8"/>
  </si>
  <si>
    <t>K4L6M8</t>
    <phoneticPr fontId="8"/>
  </si>
  <si>
    <t>ふかさわおでかけひろば　ワークスペースプラス</t>
    <phoneticPr fontId="8"/>
  </si>
  <si>
    <t>代表　清水　明洋</t>
    <rPh sb="0" eb="2">
      <t>ダイヒョウ</t>
    </rPh>
    <rPh sb="3" eb="5">
      <t>シミズ</t>
    </rPh>
    <rPh sb="6" eb="8">
      <t>アキヒロ</t>
    </rPh>
    <phoneticPr fontId="8"/>
  </si>
  <si>
    <t>世田谷区深沢4-2-21　1階</t>
    <rPh sb="0" eb="4">
      <t>セタガヤク</t>
    </rPh>
    <rPh sb="4" eb="6">
      <t>フカサワ</t>
    </rPh>
    <rPh sb="14" eb="15">
      <t>カイ</t>
    </rPh>
    <phoneticPr fontId="8"/>
  </si>
  <si>
    <t>03-6879-0804</t>
    <phoneticPr fontId="8"/>
  </si>
  <si>
    <t>令和2年10月30日</t>
    <rPh sb="0" eb="2">
      <t>レイワ</t>
    </rPh>
    <rPh sb="3" eb="4">
      <t>ネン</t>
    </rPh>
    <rPh sb="6" eb="7">
      <t>ガツ</t>
    </rPh>
    <rPh sb="9" eb="10">
      <t>ニチ</t>
    </rPh>
    <phoneticPr fontId="8"/>
  </si>
  <si>
    <t>37.57㎡</t>
    <phoneticPr fontId="8"/>
  </si>
  <si>
    <t>N1O9P7</t>
    <phoneticPr fontId="8"/>
  </si>
  <si>
    <t>うさぎの縁がわ</t>
    <rPh sb="4" eb="5">
      <t>エン</t>
    </rPh>
    <phoneticPr fontId="8"/>
  </si>
  <si>
    <t>うさぎの縁がわ</t>
    <phoneticPr fontId="8"/>
  </si>
  <si>
    <t>代表　上山　すみれ</t>
    <rPh sb="0" eb="2">
      <t>ダイヒョウ</t>
    </rPh>
    <rPh sb="3" eb="5">
      <t>ウエヤマ</t>
    </rPh>
    <phoneticPr fontId="8"/>
  </si>
  <si>
    <t>世田谷区砧3－33－6</t>
    <rPh sb="4" eb="5">
      <t>キヌタ</t>
    </rPh>
    <phoneticPr fontId="8"/>
  </si>
  <si>
    <t>03－3416-3930</t>
    <phoneticPr fontId="8"/>
  </si>
  <si>
    <t>令和6 年2月20日</t>
    <rPh sb="6" eb="7">
      <t>ガツ</t>
    </rPh>
    <rPh sb="9" eb="10">
      <t>ニチ</t>
    </rPh>
    <phoneticPr fontId="8"/>
  </si>
  <si>
    <t>火・水・木・金・土</t>
  </si>
  <si>
    <t>22.77㎡</t>
    <phoneticPr fontId="8"/>
  </si>
  <si>
    <t>Q3R8S6</t>
    <phoneticPr fontId="8"/>
  </si>
  <si>
    <t>おでかけひろばゆるり</t>
    <phoneticPr fontId="8"/>
  </si>
  <si>
    <t>NPO 法人せたがや水辺デザインネットワーク</t>
    <phoneticPr fontId="8"/>
  </si>
  <si>
    <t>代表理事 村上　ゆか</t>
    <phoneticPr fontId="8"/>
  </si>
  <si>
    <t>世田谷区大蔵5－10－22</t>
    <phoneticPr fontId="8"/>
  </si>
  <si>
    <t xml:space="preserve">070-4713-0205
</t>
    <phoneticPr fontId="8"/>
  </si>
  <si>
    <t>令和6 年2 月5 日</t>
    <phoneticPr fontId="8"/>
  </si>
  <si>
    <t>月・火・第１・３水曜日・第２・４日曜日または祝日</t>
    <phoneticPr fontId="8"/>
  </si>
  <si>
    <t>5 時間</t>
    <phoneticPr fontId="8"/>
  </si>
  <si>
    <t>賃貸</t>
    <phoneticPr fontId="8"/>
  </si>
  <si>
    <t>38.87 ㎡</t>
    <phoneticPr fontId="8"/>
  </si>
  <si>
    <t>T2U4V7</t>
    <phoneticPr fontId="8"/>
  </si>
  <si>
    <t>おでかけひろば　ぶれす</t>
    <phoneticPr fontId="8"/>
  </si>
  <si>
    <t>世田谷区宮坂3-15-15　1階</t>
    <phoneticPr fontId="8"/>
  </si>
  <si>
    <t>03-5799-4265</t>
    <phoneticPr fontId="8"/>
  </si>
  <si>
    <t>月･火･水･木･金・土</t>
    <rPh sb="10" eb="11">
      <t>ド</t>
    </rPh>
    <phoneticPr fontId="44"/>
  </si>
  <si>
    <t>9：00～16：00</t>
    <phoneticPr fontId="8"/>
  </si>
  <si>
    <t>7時間</t>
    <phoneticPr fontId="8"/>
  </si>
  <si>
    <t>206.7㎡</t>
    <phoneticPr fontId="8"/>
  </si>
  <si>
    <t>B2C4D6</t>
  </si>
  <si>
    <t>おでかけひろばOhana</t>
  </si>
  <si>
    <t>特定非営利活動法人Ohana kids</t>
    <phoneticPr fontId="8"/>
  </si>
  <si>
    <t>理事長　友岡宏江</t>
    <rPh sb="0" eb="3">
      <t>リジチョウ</t>
    </rPh>
    <phoneticPr fontId="8"/>
  </si>
  <si>
    <t>世田谷区世田谷2-12-5</t>
    <phoneticPr fontId="8"/>
  </si>
  <si>
    <t>03-6432-6832</t>
    <phoneticPr fontId="8"/>
  </si>
  <si>
    <t>10:00～15:00</t>
    <phoneticPr fontId="8"/>
  </si>
  <si>
    <t>58.88㎡</t>
    <phoneticPr fontId="8"/>
  </si>
  <si>
    <t>E7F1G3</t>
  </si>
  <si>
    <t>おでかけひろば プレイス</t>
  </si>
  <si>
    <t>babywithyou</t>
    <phoneticPr fontId="8"/>
  </si>
  <si>
    <t>代表　本田夏美</t>
    <rPh sb="0" eb="2">
      <t>ダイヒョウ</t>
    </rPh>
    <phoneticPr fontId="8"/>
  </si>
  <si>
    <t xml:space="preserve"> 世田谷区大蔵1－8－18－101</t>
    <phoneticPr fontId="8"/>
  </si>
  <si>
    <t>090-5802-8854</t>
    <phoneticPr fontId="8"/>
  </si>
  <si>
    <t>月・水・金</t>
    <phoneticPr fontId="8"/>
  </si>
  <si>
    <t>52.19㎡</t>
    <phoneticPr fontId="8"/>
  </si>
  <si>
    <t>H8I6J2</t>
  </si>
  <si>
    <t>おでかけひろば まるから</t>
  </si>
  <si>
    <t>おでかけひろばまるから</t>
    <phoneticPr fontId="8"/>
  </si>
  <si>
    <t>理事長　椎谷和子</t>
    <rPh sb="0" eb="3">
      <t>リジチョウ</t>
    </rPh>
    <phoneticPr fontId="8"/>
  </si>
  <si>
    <t>世田谷区北烏山8－22－18</t>
    <phoneticPr fontId="8"/>
  </si>
  <si>
    <t>080-6220-0505</t>
    <phoneticPr fontId="8"/>
  </si>
  <si>
    <t>月・木・土（月曜日祝日の場合火曜日開催に変更有)</t>
    <phoneticPr fontId="8"/>
  </si>
  <si>
    <t>9:30～14:30</t>
    <phoneticPr fontId="8"/>
  </si>
  <si>
    <t>48㎡</t>
    <phoneticPr fontId="8"/>
  </si>
  <si>
    <t>新規１</t>
    <rPh sb="0" eb="2">
      <t>シンキ</t>
    </rPh>
    <phoneticPr fontId="8"/>
  </si>
  <si>
    <t>新規２</t>
    <rPh sb="0" eb="2">
      <t>シンキ</t>
    </rPh>
    <phoneticPr fontId="8"/>
  </si>
  <si>
    <t>新規３</t>
    <rPh sb="0" eb="2">
      <t>シンキ</t>
    </rPh>
    <phoneticPr fontId="8"/>
  </si>
  <si>
    <t>新規４</t>
    <rPh sb="0" eb="2">
      <t>シンキ</t>
    </rPh>
    <phoneticPr fontId="8"/>
  </si>
  <si>
    <t>差し込み用　事業内容一覧</t>
    <phoneticPr fontId="8"/>
  </si>
  <si>
    <t>施設管理番号</t>
    <rPh sb="0" eb="6">
      <t>シセツカンリバンゴウ</t>
    </rPh>
    <phoneticPr fontId="8"/>
  </si>
  <si>
    <t>１．子育て親子の交流の場の提供および交流の促進事業</t>
  </si>
  <si>
    <t>２．子育て等に関する相談および援助事業</t>
    <phoneticPr fontId="8"/>
  </si>
  <si>
    <t>３．地域の子育て関連情報の提供</t>
    <phoneticPr fontId="8"/>
  </si>
  <si>
    <t>４．子育ておよび子育て支援に関する講習等の実施（月１回以上）</t>
    <phoneticPr fontId="8"/>
  </si>
  <si>
    <t>５．地域子育て相談機関</t>
    <rPh sb="2" eb="6">
      <t>チイキコソダ</t>
    </rPh>
    <rPh sb="7" eb="11">
      <t>ソウダンキカン</t>
    </rPh>
    <phoneticPr fontId="8"/>
  </si>
  <si>
    <t>取組み項目(ア）
高齢者・地域学生等地域の多様な世代との連携を継続的に実施する取組</t>
    <phoneticPr fontId="8"/>
  </si>
  <si>
    <t>取組み項目（イ）
地域の団体と協働して伝統文化や習慣・行事を実施し、親子の育ちを継続的に支援する取組</t>
    <phoneticPr fontId="8"/>
  </si>
  <si>
    <t>取組み項目（ウ）
地域ボランティアの育成、町内会、子育てサークルとの協働による地域団体の活性化等地域の子育て資源の発掘・育成を継続的に行う取組</t>
    <phoneticPr fontId="8"/>
  </si>
  <si>
    <t>取組み項目（エ）
街区公園（児童遊園）、プレーパーク等の子育て親子が集まる場に、職員が定期的に出向き、必要な支援、見守り等を行う取組</t>
    <phoneticPr fontId="8"/>
  </si>
  <si>
    <t>休日育児参加促進事業</t>
    <phoneticPr fontId="8"/>
  </si>
  <si>
    <t>出張ひろば事業</t>
    <phoneticPr fontId="8"/>
  </si>
  <si>
    <t>専門職相談事業
①専門的な相談ができるよう、利用者に対する専門職の相談を実施する</t>
    <phoneticPr fontId="8"/>
  </si>
  <si>
    <t>専門職相談事業
②スーパーバイズとして、スタッフに対する専門職の相談を実施する</t>
    <phoneticPr fontId="8"/>
  </si>
  <si>
    <t>レスパイト事業事業
②スーパーバイズとして、スタッフに対する専門職の相談を実施する</t>
    <rPh sb="5" eb="7">
      <t>ジギョウ</t>
    </rPh>
    <phoneticPr fontId="8"/>
  </si>
  <si>
    <t>その他区が所有する施設で実施する場合</t>
    <rPh sb="2" eb="3">
      <t>タ</t>
    </rPh>
    <rPh sb="3" eb="4">
      <t>ク</t>
    </rPh>
    <rPh sb="5" eb="7">
      <t>ショユウ</t>
    </rPh>
    <rPh sb="9" eb="11">
      <t>シセツ</t>
    </rPh>
    <rPh sb="12" eb="14">
      <t>ジッシ</t>
    </rPh>
    <rPh sb="16" eb="18">
      <t>バアイ</t>
    </rPh>
    <phoneticPr fontId="8"/>
  </si>
  <si>
    <t>・親子が気軽に利用できるよう、子どもの発達に沿ったあそび、居心地のよい環境を提供し、あたたかく迎え入れる。
・支援者が意識的に利用者同士を紹介するなど、利用者同士をつなぐ。
・利用者同士が自然に交流できるようなプログラムを実施する(わらべうた、お話し会、手作りおもちゃの会など)。</t>
    <phoneticPr fontId="8"/>
  </si>
  <si>
    <t>・日頃から気兼ねなく、子育ての不安や悩みを相談できるようにする。
・助産師、栄養士に来てもらい、個別の相談を行う。</t>
    <phoneticPr fontId="8"/>
  </si>
  <si>
    <t>・子育てに必要な情報を収集し、利用者に届きやすいように整理して提供する（情報誌「せたがや通信」の配布など）。
・支援者からだけでなく、利用者からの情報も他の利用者に共有する。</t>
    <phoneticPr fontId="8"/>
  </si>
  <si>
    <t>・おんぶとだっこ講座、育児・生活習慣・食育に関する講習会、
・助産師によるベビーヨガ、救急講座</t>
    <phoneticPr fontId="8"/>
  </si>
  <si>
    <t>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の担当に情報共有するよう努める。</t>
    <phoneticPr fontId="8"/>
  </si>
  <si>
    <t>・地域の高齢者施設（世田谷園）に出向き、交流する。</t>
    <phoneticPr fontId="8"/>
  </si>
  <si>
    <t>・「北沢子育てサークル」と協働し、季節（お正月・節分・ひなまつり・水遊び・七夕・ハロウィン・クリスマス）を感じるイベントを実施する。</t>
    <phoneticPr fontId="8"/>
  </si>
  <si>
    <t>玉川福祉大学のボランティア学生と共同し、ひろばで絵本の読み聞かせ会や手作りおもちゃの製作を行う。</t>
    <phoneticPr fontId="8"/>
  </si>
  <si>
    <t>近隣のプレーパークに出向き、地域の親子と交流する。荒天の場合は世田谷児童館に出向き、交流する。</t>
    <phoneticPr fontId="8"/>
  </si>
  <si>
    <t>プレママ・プレパパが、子育て中のママ・パパと交流したり、赤ちゃんを抱っこしてみる会を実施する。</t>
    <phoneticPr fontId="8"/>
  </si>
  <si>
    <t>普段ひろばに来られない方が気軽に利用できるように、拠点のひろばにある遊具等を持参し出張ひろばを実施する。
子育てに不安などを抱えている親子に対する相談や情報交換ができる場となるようにする。
不定期で学生ボランティアによる絵本の読み聞かせ会を開催する。
地域の親子同士でのつながりをもってもらえるよう援助する。</t>
    <phoneticPr fontId="8"/>
  </si>
  <si>
    <t>０歳児の保護者向けに2時間程度の栄養士を講師とした離乳食講習会を実施する。</t>
    <phoneticPr fontId="8"/>
  </si>
  <si>
    <t>両親学級の開催に向けて、沐浴の方法や産後の母体の回復に向けた支援を学ぶために、助産師を講師としたスタッフ向けの研修会を実施する。</t>
    <phoneticPr fontId="8"/>
  </si>
  <si>
    <t>日常の子育てに疲れている方や不眠に悩む利用者が一時的に休息できるよう、安心できる環境を用意する。相談がある場合は専任のスタッフが丁寧に話を聞き対応する。</t>
    <phoneticPr fontId="8"/>
  </si>
  <si>
    <t>子どもの発達が気になる子をもつ保護者向けに子どもとの関わり方を考える講座を実施する。</t>
    <phoneticPr fontId="8"/>
  </si>
  <si>
    <t>のざわテットーひろば</t>
  </si>
  <si>
    <t>親子が安心して集い、交流できる場を提供し、スタッフの働きかけやひろば内の資源を活用して交流の活性化を図る。
 （ベビーマッサージ、絵本の読み聞かせ、バザーの開催。お絵かき、工作、木工、泥んこ遊び、水遊び、ツリーハウス、すべり台、畑作業等、ひろば内における子どもの自由な発想と主体性を大切にする見守りと支援。）</t>
  </si>
  <si>
    <t>利用者相互の助け合い、情報交換を尊重しつつ、スタッフ（保育士資格保有者、子育て経験者等）による相談（随時）および有識者、専門機関の紹介などを行う。</t>
  </si>
  <si>
    <t>会報誌「テットーてつび」の配布、メールマガジン、HP、SNS等による情報の発信。
屋内の情報コーナーと屋外2か所の掲示板で、子育て支援関連活動や児童館の情報を提供する。</t>
  </si>
  <si>
    <t>育児や生活習慣、救命救急、食育等に関する講座の開催。
ベビーマッサージ、親子ヨガ、親子クッキング、園芸体験、音楽イベント、工作ワークショップ等の親子イベントの開催。
子育て支援に関するスタッフ向け講習の実施。</t>
  </si>
  <si>
    <t>利用者との積極的なコミュニケーションを通じて、育児におけるさまざまな悩みごとなどの聴取を行う。親子関係や家庭環境について見過ごせないと判断したときは素早く地域子育て支援コーディネーターなどに報告をして共有する。</t>
    <rPh sb="0" eb="3">
      <t>リヨウシャ</t>
    </rPh>
    <rPh sb="5" eb="8">
      <t>セッキョクテキ</t>
    </rPh>
    <rPh sb="19" eb="20">
      <t>ツウ</t>
    </rPh>
    <rPh sb="23" eb="25">
      <t>イクジ</t>
    </rPh>
    <rPh sb="34" eb="35">
      <t>ナヤ</t>
    </rPh>
    <rPh sb="41" eb="43">
      <t>チョウシュ</t>
    </rPh>
    <rPh sb="44" eb="45">
      <t>オコ</t>
    </rPh>
    <rPh sb="47" eb="49">
      <t>オヤコ</t>
    </rPh>
    <rPh sb="49" eb="51">
      <t>カンケイ</t>
    </rPh>
    <rPh sb="52" eb="54">
      <t>カテイ</t>
    </rPh>
    <rPh sb="54" eb="56">
      <t>カンキョウ</t>
    </rPh>
    <rPh sb="60" eb="62">
      <t>ミス</t>
    </rPh>
    <rPh sb="67" eb="69">
      <t>ハンダン</t>
    </rPh>
    <rPh sb="74" eb="76">
      <t>スバヤ</t>
    </rPh>
    <rPh sb="77" eb="79">
      <t>チイキ</t>
    </rPh>
    <rPh sb="79" eb="81">
      <t>コソダ</t>
    </rPh>
    <rPh sb="82" eb="84">
      <t>シエン</t>
    </rPh>
    <rPh sb="95" eb="97">
      <t>ホウコク</t>
    </rPh>
    <rPh sb="100" eb="102">
      <t>キョウユウ</t>
    </rPh>
    <phoneticPr fontId="1"/>
  </si>
  <si>
    <t>・町内会の広報協力を得て、毎月第1土曜日に刃物研ぎを開催する。子育て世代の利用に限らず、地域高齢者等幅広い世代の利用を促進する。
・町内会と協働して、スタンドパイプを利用した防災訓練を行う。（消防団協力）
・地域の茶道会と協働して、年1回、藤棚の下で野点茶会を開催する。
・近隣の福祉作業所と協働して、年1回以上、音楽やアート、オープンガーデン等のイベントを開催する。
・町内会の広報協力を得てX’masツリー点灯式、節分等季節のイベントを開催する。</t>
  </si>
  <si>
    <t>実施なし</t>
    <rPh sb="0" eb="2">
      <t>ジッシ</t>
    </rPh>
    <phoneticPr fontId="8"/>
  </si>
  <si>
    <t>・学生ボランティア団体（IVUSA）世田谷クラブと連携し、学生ボランティアのひろば活動日を設ける。次世代を担う学生たちが、子ども、親、シニア世代との交流体験をすることで、子育て支援に対する理解や社会福祉の重要性を学ぶ機会とする。
・東京慈恵会医科大学実習生の受け入れをする。
・世田谷区立船橋希望中学校職場体験学習の受け入れをする。
・世田谷ボランティア協会を介し、夏休みのボランティア志願者の受け入れをする。
・目黒子ども劇場乳幼児部と連携し、テットーひろばの自然環境を活かした外遊びイベントを開催する。</t>
  </si>
  <si>
    <t>・ひろば内に整備している畑やビオトープを活用して、土づくり、野菜や草花の植付け、収穫体験、食育に関する講座等、親子で参加しやすい活動やイベントを土曜日、祝日に開催する。
・土曜日に父親の対話会を開催し、子育ての楽しさや悩みなどを分かち合い交流する場を設ける。（オンラインでの開催もあり）
・親子でお菓子作り体験ができるイベントを実施する。
・平日行っているベビーマッサージを土曜日または祝日にも開催し、働く母親や父親の参加機会を創出する。</t>
    <rPh sb="145" eb="147">
      <t>オヤコ</t>
    </rPh>
    <rPh sb="149" eb="151">
      <t>カシ</t>
    </rPh>
    <rPh sb="151" eb="152">
      <t>ヅク</t>
    </rPh>
    <rPh sb="153" eb="155">
      <t>タイケン</t>
    </rPh>
    <rPh sb="164" eb="166">
      <t>ジッシ</t>
    </rPh>
    <phoneticPr fontId="1"/>
  </si>
  <si>
    <t>A5B9C3</t>
  </si>
  <si>
    <t>すこやか広場</t>
  </si>
  <si>
    <t>・親子が安心して過ごせるよう、近い月齢、ご近所同士などを紹介し、他の親子とも良好な関係性が築いていけるように配慮する。
・季節に応じた飾り付けや音楽を流す。
・イベントを通し、親同士が交流する場を設定する。
・子どもの遊びを尊重し、わらべ歌、リズム体操、製作など柔軟なプログラムを準備する。
・広場での体験を通して子育ての楽しさを知り、自分なりの子育ての方向性を見つけてもらう。</t>
    <rPh sb="1" eb="3">
      <t>オヤコ</t>
    </rPh>
    <rPh sb="4" eb="6">
      <t>アンシン</t>
    </rPh>
    <rPh sb="8" eb="9">
      <t>ス</t>
    </rPh>
    <rPh sb="15" eb="16">
      <t>チカ</t>
    </rPh>
    <rPh sb="17" eb="19">
      <t>ゲツレイ</t>
    </rPh>
    <rPh sb="21" eb="23">
      <t>キンジョ</t>
    </rPh>
    <rPh sb="23" eb="25">
      <t>ドウシ</t>
    </rPh>
    <rPh sb="28" eb="30">
      <t>ショウカイ</t>
    </rPh>
    <rPh sb="54" eb="56">
      <t>ハイリョ</t>
    </rPh>
    <rPh sb="61" eb="63">
      <t>キセツ</t>
    </rPh>
    <rPh sb="64" eb="65">
      <t>オウ</t>
    </rPh>
    <rPh sb="67" eb="68">
      <t>カザ</t>
    </rPh>
    <rPh sb="69" eb="70">
      <t>ツ</t>
    </rPh>
    <rPh sb="72" eb="74">
      <t>オンガク</t>
    </rPh>
    <rPh sb="75" eb="76">
      <t>ナガ</t>
    </rPh>
    <rPh sb="85" eb="86">
      <t>トオ</t>
    </rPh>
    <rPh sb="88" eb="91">
      <t>オヤドウシ</t>
    </rPh>
    <rPh sb="92" eb="94">
      <t>コウリュウ</t>
    </rPh>
    <rPh sb="96" eb="97">
      <t>バ</t>
    </rPh>
    <rPh sb="98" eb="100">
      <t>セッテイ</t>
    </rPh>
    <rPh sb="109" eb="110">
      <t>アソ</t>
    </rPh>
    <rPh sb="112" eb="114">
      <t>ソンチョウ</t>
    </rPh>
    <rPh sb="119" eb="120">
      <t>ウタ</t>
    </rPh>
    <rPh sb="124" eb="126">
      <t>タイソウ</t>
    </rPh>
    <rPh sb="127" eb="129">
      <t>セイサク</t>
    </rPh>
    <rPh sb="131" eb="133">
      <t>ジュウナン</t>
    </rPh>
    <rPh sb="140" eb="142">
      <t>ジュンビ</t>
    </rPh>
    <rPh sb="147" eb="149">
      <t>ヒロバ</t>
    </rPh>
    <rPh sb="151" eb="153">
      <t>タイケン</t>
    </rPh>
    <rPh sb="154" eb="155">
      <t>トオ</t>
    </rPh>
    <rPh sb="157" eb="159">
      <t>コソダ</t>
    </rPh>
    <rPh sb="161" eb="162">
      <t>タノ</t>
    </rPh>
    <rPh sb="165" eb="166">
      <t>シ</t>
    </rPh>
    <rPh sb="168" eb="170">
      <t>ジブン</t>
    </rPh>
    <rPh sb="173" eb="175">
      <t>コソダ</t>
    </rPh>
    <rPh sb="177" eb="180">
      <t>ホウコウセイ</t>
    </rPh>
    <rPh sb="181" eb="182">
      <t>ミ</t>
    </rPh>
    <phoneticPr fontId="1"/>
  </si>
  <si>
    <t>・いつでも子育ての相談ができる雰囲気を作り、受容と傾聴を大切にする。
・内容によっては一人だけの問題にせず、利用者間で考え、共有できるような機会を持つ。
・子どもの成長・発達の心配なケース、一親の心身においての悩みなどは、状況により専門家につなぐ。</t>
    <rPh sb="5" eb="7">
      <t>コソダ</t>
    </rPh>
    <rPh sb="9" eb="11">
      <t>ソウダン</t>
    </rPh>
    <rPh sb="15" eb="18">
      <t>フンイキ</t>
    </rPh>
    <rPh sb="19" eb="20">
      <t>ツク</t>
    </rPh>
    <rPh sb="22" eb="24">
      <t>ジュヨウ</t>
    </rPh>
    <rPh sb="25" eb="27">
      <t>ケイチョウ</t>
    </rPh>
    <rPh sb="28" eb="30">
      <t>タイセツ</t>
    </rPh>
    <rPh sb="36" eb="38">
      <t>ナイヨウ</t>
    </rPh>
    <rPh sb="43" eb="45">
      <t>ヒトリ</t>
    </rPh>
    <rPh sb="48" eb="50">
      <t>モンダイ</t>
    </rPh>
    <rPh sb="54" eb="57">
      <t>リヨウシャ</t>
    </rPh>
    <rPh sb="57" eb="58">
      <t>カン</t>
    </rPh>
    <rPh sb="59" eb="60">
      <t>カンガ</t>
    </rPh>
    <rPh sb="62" eb="64">
      <t>キョウユウ</t>
    </rPh>
    <rPh sb="70" eb="72">
      <t>キカイ</t>
    </rPh>
    <rPh sb="73" eb="74">
      <t>モ</t>
    </rPh>
    <rPh sb="82" eb="84">
      <t>セイチョウ</t>
    </rPh>
    <rPh sb="85" eb="87">
      <t>ハッタツ</t>
    </rPh>
    <rPh sb="88" eb="90">
      <t>シンパイ</t>
    </rPh>
    <rPh sb="95" eb="96">
      <t>ヒト</t>
    </rPh>
    <rPh sb="96" eb="97">
      <t>オヤ</t>
    </rPh>
    <rPh sb="98" eb="100">
      <t>シンシン</t>
    </rPh>
    <rPh sb="105" eb="106">
      <t>ナヤ</t>
    </rPh>
    <rPh sb="111" eb="113">
      <t>ジョウキョウ</t>
    </rPh>
    <rPh sb="116" eb="119">
      <t>センモンカ</t>
    </rPh>
    <phoneticPr fontId="1"/>
  </si>
  <si>
    <t>・情報コーナーでは、多岐にわたる子育てに関する情報を内容別に分けてわかりやすく展示・掲示する。
・重要な内容については、利用者に手渡しをして説明を行い、また情報を共有できるよう利用者間で話題にする。</t>
    <rPh sb="1" eb="3">
      <t>ジョウホウ</t>
    </rPh>
    <rPh sb="10" eb="12">
      <t>タキ</t>
    </rPh>
    <rPh sb="16" eb="18">
      <t>コソダ</t>
    </rPh>
    <rPh sb="20" eb="21">
      <t>カン</t>
    </rPh>
    <rPh sb="23" eb="25">
      <t>ジョウホウ</t>
    </rPh>
    <rPh sb="26" eb="28">
      <t>ナイヨウ</t>
    </rPh>
    <rPh sb="28" eb="29">
      <t>ベツ</t>
    </rPh>
    <rPh sb="30" eb="31">
      <t>ワ</t>
    </rPh>
    <rPh sb="39" eb="41">
      <t>テンジ</t>
    </rPh>
    <rPh sb="42" eb="44">
      <t>ケイジ</t>
    </rPh>
    <rPh sb="49" eb="51">
      <t>ジュウヨウ</t>
    </rPh>
    <rPh sb="52" eb="54">
      <t>ナイヨウ</t>
    </rPh>
    <rPh sb="60" eb="63">
      <t>リヨウシャ</t>
    </rPh>
    <rPh sb="64" eb="66">
      <t>テワタ</t>
    </rPh>
    <rPh sb="70" eb="72">
      <t>セツメイ</t>
    </rPh>
    <rPh sb="73" eb="74">
      <t>オコナ</t>
    </rPh>
    <rPh sb="78" eb="80">
      <t>ジョウホウ</t>
    </rPh>
    <rPh sb="81" eb="83">
      <t>キョウユウ</t>
    </rPh>
    <rPh sb="88" eb="91">
      <t>リヨウシャ</t>
    </rPh>
    <rPh sb="91" eb="92">
      <t>カン</t>
    </rPh>
    <rPh sb="93" eb="95">
      <t>ワダイ</t>
    </rPh>
    <phoneticPr fontId="1"/>
  </si>
  <si>
    <t>・わらべ歌(わらべ歌を通してお手玉やスカーフ遊びなどをする）
・お話し会(わらべ歌と絵本を読む)
・お誕生会(歌とパネルシアター※季節に合わせたお話をする)
・身体測定（身長・体重測定）
・子どもの命を守る講座(子どものけが、予防接種、感染症への対応、救急講座、体に良い食を考える、離乳食について等）
・ママとららるー(歌とリズム体操)</t>
    <rPh sb="4" eb="5">
      <t>ウタ</t>
    </rPh>
    <rPh sb="9" eb="10">
      <t>ウタ</t>
    </rPh>
    <rPh sb="11" eb="12">
      <t>トオ</t>
    </rPh>
    <rPh sb="15" eb="17">
      <t>テダマ</t>
    </rPh>
    <rPh sb="22" eb="23">
      <t>アソ</t>
    </rPh>
    <rPh sb="33" eb="34">
      <t>ハナ</t>
    </rPh>
    <rPh sb="35" eb="36">
      <t>カイ</t>
    </rPh>
    <rPh sb="40" eb="41">
      <t>ウタ</t>
    </rPh>
    <rPh sb="42" eb="44">
      <t>エホン</t>
    </rPh>
    <rPh sb="45" eb="46">
      <t>ヨ</t>
    </rPh>
    <rPh sb="51" eb="53">
      <t>タンジョウ</t>
    </rPh>
    <rPh sb="53" eb="54">
      <t>カイ</t>
    </rPh>
    <rPh sb="55" eb="56">
      <t>ウタ</t>
    </rPh>
    <rPh sb="65" eb="67">
      <t>キセツ</t>
    </rPh>
    <rPh sb="68" eb="69">
      <t>ア</t>
    </rPh>
    <rPh sb="73" eb="74">
      <t>ハナシ</t>
    </rPh>
    <rPh sb="80" eb="82">
      <t>シンタイ</t>
    </rPh>
    <rPh sb="82" eb="84">
      <t>ソクテイ</t>
    </rPh>
    <rPh sb="85" eb="87">
      <t>シンチョウ</t>
    </rPh>
    <rPh sb="88" eb="90">
      <t>タイジュウ</t>
    </rPh>
    <rPh sb="90" eb="92">
      <t>ソクテイ</t>
    </rPh>
    <rPh sb="95" eb="96">
      <t>コ</t>
    </rPh>
    <rPh sb="99" eb="100">
      <t>イノチ</t>
    </rPh>
    <rPh sb="101" eb="102">
      <t>マモ</t>
    </rPh>
    <rPh sb="103" eb="105">
      <t>コウザ</t>
    </rPh>
    <rPh sb="106" eb="107">
      <t>コ</t>
    </rPh>
    <rPh sb="113" eb="115">
      <t>ヨボウ</t>
    </rPh>
    <rPh sb="115" eb="117">
      <t>セッシュ</t>
    </rPh>
    <rPh sb="118" eb="121">
      <t>カンセンショウ</t>
    </rPh>
    <rPh sb="123" eb="125">
      <t>タイオウ</t>
    </rPh>
    <rPh sb="126" eb="128">
      <t>キュウキュウ</t>
    </rPh>
    <rPh sb="128" eb="130">
      <t>コウザ</t>
    </rPh>
    <rPh sb="131" eb="132">
      <t>カラダ</t>
    </rPh>
    <rPh sb="133" eb="134">
      <t>ヨ</t>
    </rPh>
    <rPh sb="135" eb="136">
      <t>ショク</t>
    </rPh>
    <rPh sb="137" eb="138">
      <t>カンガ</t>
    </rPh>
    <rPh sb="141" eb="144">
      <t>リニュウショク</t>
    </rPh>
    <rPh sb="148" eb="149">
      <t>トウ</t>
    </rPh>
    <rPh sb="160" eb="161">
      <t>ウタ</t>
    </rPh>
    <rPh sb="165" eb="167">
      <t>タイソウ</t>
    </rPh>
    <phoneticPr fontId="1"/>
  </si>
  <si>
    <t>・日常の活動の中で、利用者の不安や悩みを傾聴して、気になるケースについてはスタッフ間で共有する。
・特に気になるケースについては、地域支援コーディネーター、子ども家庭支援センター、健康づくり課の担当者に相談し、連携を図る。
・地域子育て相談機関が主催する事例検討会や地域連絡会に年1回以上参加する。</t>
    <rPh sb="1" eb="3">
      <t>ニチジョウ</t>
    </rPh>
    <rPh sb="4" eb="6">
      <t>カツドウ</t>
    </rPh>
    <rPh sb="7" eb="8">
      <t>ナカ</t>
    </rPh>
    <rPh sb="10" eb="13">
      <t>リヨウシャ</t>
    </rPh>
    <rPh sb="14" eb="16">
      <t>フアン</t>
    </rPh>
    <rPh sb="17" eb="18">
      <t>ナヤ</t>
    </rPh>
    <rPh sb="20" eb="22">
      <t>ケイチョウ</t>
    </rPh>
    <rPh sb="25" eb="26">
      <t>キ</t>
    </rPh>
    <rPh sb="41" eb="42">
      <t>カン</t>
    </rPh>
    <rPh sb="43" eb="45">
      <t>キョウユウ</t>
    </rPh>
    <rPh sb="50" eb="51">
      <t>トク</t>
    </rPh>
    <rPh sb="52" eb="53">
      <t>キ</t>
    </rPh>
    <rPh sb="65" eb="67">
      <t>チイキ</t>
    </rPh>
    <rPh sb="67" eb="69">
      <t>シエン</t>
    </rPh>
    <rPh sb="78" eb="79">
      <t>コ</t>
    </rPh>
    <rPh sb="81" eb="83">
      <t>カテイ</t>
    </rPh>
    <rPh sb="83" eb="85">
      <t>シエン</t>
    </rPh>
    <rPh sb="90" eb="92">
      <t>ケンコウ</t>
    </rPh>
    <rPh sb="95" eb="96">
      <t>カ</t>
    </rPh>
    <rPh sb="97" eb="100">
      <t>タントウシャ</t>
    </rPh>
    <rPh sb="101" eb="103">
      <t>ソウダン</t>
    </rPh>
    <rPh sb="105" eb="107">
      <t>レンケイ</t>
    </rPh>
    <rPh sb="108" eb="109">
      <t>ハカ</t>
    </rPh>
    <rPh sb="113" eb="115">
      <t>チイキ</t>
    </rPh>
    <rPh sb="115" eb="117">
      <t>コソダ</t>
    </rPh>
    <rPh sb="118" eb="120">
      <t>ソウダン</t>
    </rPh>
    <rPh sb="120" eb="122">
      <t>キカン</t>
    </rPh>
    <rPh sb="123" eb="125">
      <t>シュサイ</t>
    </rPh>
    <rPh sb="127" eb="129">
      <t>ジレイ</t>
    </rPh>
    <rPh sb="129" eb="132">
      <t>ケントウカイ</t>
    </rPh>
    <rPh sb="133" eb="135">
      <t>チイキ</t>
    </rPh>
    <rPh sb="135" eb="137">
      <t>レンラク</t>
    </rPh>
    <rPh sb="137" eb="138">
      <t>カイ</t>
    </rPh>
    <rPh sb="139" eb="140">
      <t>ネン</t>
    </rPh>
    <rPh sb="141" eb="142">
      <t>カイ</t>
    </rPh>
    <rPh sb="142" eb="144">
      <t>イジョウ</t>
    </rPh>
    <rPh sb="144" eb="146">
      <t>サンカ</t>
    </rPh>
    <phoneticPr fontId="1"/>
  </si>
  <si>
    <t>・ひろば前の園庭で定期的に実施している「こもれび劇場※」を、すこやか園、めばえ学園と協働して実施する。
※こもれび劇場とは、小さな青空劇場であり、子どもたちが好きな紙芝居や絵本を年齢に合わせて選んだものを数冊読む。歌や、リズム、ペープサート（紙人形）なども行い、30分程度のお話と音楽の時間を共有し楽しむ。保育士とひろば利用者、異年齢の子どもの間で交流する。（雨天時、ひろば内で実施）</t>
    <rPh sb="4" eb="5">
      <t>マエ</t>
    </rPh>
    <rPh sb="6" eb="8">
      <t>エンテイ</t>
    </rPh>
    <rPh sb="9" eb="12">
      <t>テイキテキ</t>
    </rPh>
    <rPh sb="13" eb="15">
      <t>ジッシ</t>
    </rPh>
    <rPh sb="24" eb="26">
      <t>ゲキジョウ</t>
    </rPh>
    <rPh sb="34" eb="35">
      <t>エン</t>
    </rPh>
    <rPh sb="39" eb="41">
      <t>ガクエン</t>
    </rPh>
    <rPh sb="42" eb="44">
      <t>キョウドウ</t>
    </rPh>
    <rPh sb="46" eb="48">
      <t>ジッシ</t>
    </rPh>
    <rPh sb="58" eb="60">
      <t>ゲキジョウ</t>
    </rPh>
    <rPh sb="63" eb="64">
      <t>チイ</t>
    </rPh>
    <rPh sb="66" eb="68">
      <t>アオゾラ</t>
    </rPh>
    <rPh sb="68" eb="70">
      <t>ゲキジョウ</t>
    </rPh>
    <rPh sb="74" eb="75">
      <t>コ</t>
    </rPh>
    <rPh sb="80" eb="81">
      <t>ス</t>
    </rPh>
    <rPh sb="83" eb="86">
      <t>カミシバイ</t>
    </rPh>
    <rPh sb="87" eb="89">
      <t>エホン</t>
    </rPh>
    <rPh sb="90" eb="92">
      <t>ネンレイ</t>
    </rPh>
    <rPh sb="93" eb="94">
      <t>ア</t>
    </rPh>
    <rPh sb="97" eb="98">
      <t>エラ</t>
    </rPh>
    <rPh sb="103" eb="105">
      <t>スウサツ</t>
    </rPh>
    <rPh sb="105" eb="106">
      <t>ヨ</t>
    </rPh>
    <rPh sb="108" eb="109">
      <t>ウタ</t>
    </rPh>
    <rPh sb="122" eb="123">
      <t>カミ</t>
    </rPh>
    <rPh sb="129" eb="130">
      <t>オコナ</t>
    </rPh>
    <rPh sb="134" eb="135">
      <t>フン</t>
    </rPh>
    <rPh sb="135" eb="137">
      <t>テイド</t>
    </rPh>
    <rPh sb="139" eb="140">
      <t>ハナ</t>
    </rPh>
    <rPh sb="141" eb="143">
      <t>オンガク</t>
    </rPh>
    <rPh sb="144" eb="146">
      <t>ジカン</t>
    </rPh>
    <rPh sb="147" eb="149">
      <t>キョウユウ</t>
    </rPh>
    <rPh sb="150" eb="151">
      <t>タノ</t>
    </rPh>
    <rPh sb="154" eb="157">
      <t>ホイクシ</t>
    </rPh>
    <rPh sb="161" eb="164">
      <t>リヨウシャ</t>
    </rPh>
    <rPh sb="165" eb="166">
      <t>コト</t>
    </rPh>
    <rPh sb="166" eb="168">
      <t>ネンレイ</t>
    </rPh>
    <rPh sb="169" eb="170">
      <t>コ</t>
    </rPh>
    <rPh sb="173" eb="174">
      <t>アイダ</t>
    </rPh>
    <rPh sb="175" eb="177">
      <t>コウリュウ</t>
    </rPh>
    <rPh sb="181" eb="183">
      <t>ウテン</t>
    </rPh>
    <rPh sb="183" eb="184">
      <t>ジ</t>
    </rPh>
    <rPh sb="188" eb="189">
      <t>ナイ</t>
    </rPh>
    <rPh sb="190" eb="192">
      <t>ジッシ</t>
    </rPh>
    <phoneticPr fontId="1"/>
  </si>
  <si>
    <t>・日常の子育てに疲れている方や不眠に悩む利用者が一時的に休息できるよう安心できる環境を用意する。
・相談がある場合は、専任のスタッフが丁寧に話を聞き、対応する。</t>
    <rPh sb="1" eb="3">
      <t>ニチジョウ</t>
    </rPh>
    <rPh sb="4" eb="6">
      <t>コソダ</t>
    </rPh>
    <rPh sb="8" eb="9">
      <t>ツカ</t>
    </rPh>
    <rPh sb="13" eb="14">
      <t>カタ</t>
    </rPh>
    <rPh sb="15" eb="17">
      <t>フミン</t>
    </rPh>
    <rPh sb="18" eb="19">
      <t>ナヤ</t>
    </rPh>
    <rPh sb="20" eb="23">
      <t>リヨウシャ</t>
    </rPh>
    <rPh sb="24" eb="27">
      <t>イチジテキ</t>
    </rPh>
    <rPh sb="28" eb="30">
      <t>キュウソク</t>
    </rPh>
    <rPh sb="35" eb="37">
      <t>アンシン</t>
    </rPh>
    <rPh sb="40" eb="42">
      <t>カンキョウ</t>
    </rPh>
    <rPh sb="43" eb="45">
      <t>ヨウイ</t>
    </rPh>
    <rPh sb="50" eb="52">
      <t>ソウダン</t>
    </rPh>
    <rPh sb="55" eb="57">
      <t>バアイ</t>
    </rPh>
    <rPh sb="59" eb="61">
      <t>センニン</t>
    </rPh>
    <rPh sb="67" eb="69">
      <t>テイネイ</t>
    </rPh>
    <rPh sb="70" eb="71">
      <t>ハナシ</t>
    </rPh>
    <rPh sb="72" eb="73">
      <t>キ</t>
    </rPh>
    <rPh sb="75" eb="77">
      <t>タイオウ</t>
    </rPh>
    <phoneticPr fontId="1"/>
  </si>
  <si>
    <t>D1E6F4</t>
  </si>
  <si>
    <t>親同士、地域の仲間同士が話しやすいように、地域との顔つなぎの役割を担い繋がりを作る手助けをする。お子さんの年齢が近い方の交流会を開催し、同年代の子を持つ親同士で繋がり、友達作りのきっかけ作りをする。</t>
    <rPh sb="0" eb="3">
      <t>オヤドウシ</t>
    </rPh>
    <rPh sb="93" eb="94">
      <t>ツク</t>
    </rPh>
    <phoneticPr fontId="1"/>
  </si>
  <si>
    <t>子育てについての不安や悩みを保護者同士が気軽に話し合える場を提供する。同じ悩みに関する意見交換ができるように交流会や講習会を実施する。</t>
    <rPh sb="35" eb="36">
      <t>オナ</t>
    </rPh>
    <rPh sb="37" eb="38">
      <t>ナヤ</t>
    </rPh>
    <rPh sb="40" eb="41">
      <t>カン</t>
    </rPh>
    <rPh sb="43" eb="47">
      <t>イケンコウカン</t>
    </rPh>
    <rPh sb="54" eb="57">
      <t>コウリュウカイ</t>
    </rPh>
    <rPh sb="58" eb="61">
      <t>コウシュウカイ</t>
    </rPh>
    <rPh sb="62" eb="64">
      <t>ジッシ</t>
    </rPh>
    <phoneticPr fontId="1"/>
  </si>
  <si>
    <t>親御さんが知りたい地域の子育て情報についてお知らせが出来るよう努める。情報コーナー・情報ファイル・掲示板などを充実させる。特に情報コーナーに置いてあるチラシ等に関しては、説明出来るように把握する。</t>
    <rPh sb="93" eb="95">
      <t>ハアク</t>
    </rPh>
    <phoneticPr fontId="1"/>
  </si>
  <si>
    <t>子どもの個性と才能発見講座、ハッピーマネー講座、救急講座、子育て自転車安全講習、ファミサポ利用説明登録講座、ストレッチ講座、看護師栄養士相談会、保育園の保育士による相談会、お母さんのアート講座、</t>
    <rPh sb="0" eb="1">
      <t>コ</t>
    </rPh>
    <rPh sb="4" eb="6">
      <t>コセイ</t>
    </rPh>
    <rPh sb="7" eb="11">
      <t>サイノウハッケン</t>
    </rPh>
    <rPh sb="11" eb="13">
      <t>コウザ</t>
    </rPh>
    <rPh sb="21" eb="23">
      <t>コウザ</t>
    </rPh>
    <rPh sb="24" eb="28">
      <t>キュウキュウコウザ</t>
    </rPh>
    <rPh sb="29" eb="31">
      <t>コソダ</t>
    </rPh>
    <rPh sb="32" eb="35">
      <t>ジテンシャ</t>
    </rPh>
    <rPh sb="35" eb="37">
      <t>アンゼン</t>
    </rPh>
    <rPh sb="37" eb="39">
      <t>コウシュウ</t>
    </rPh>
    <rPh sb="45" eb="47">
      <t>リヨウ</t>
    </rPh>
    <rPh sb="47" eb="49">
      <t>セツメイ</t>
    </rPh>
    <rPh sb="49" eb="51">
      <t>トウロク</t>
    </rPh>
    <rPh sb="51" eb="53">
      <t>コウザ</t>
    </rPh>
    <rPh sb="59" eb="61">
      <t>コウザ</t>
    </rPh>
    <rPh sb="62" eb="65">
      <t>カンゴシ</t>
    </rPh>
    <rPh sb="65" eb="68">
      <t>エイヨウシ</t>
    </rPh>
    <rPh sb="68" eb="71">
      <t>ソウダンカイ</t>
    </rPh>
    <rPh sb="72" eb="75">
      <t>ホイクエン</t>
    </rPh>
    <rPh sb="76" eb="79">
      <t>ホイクシ</t>
    </rPh>
    <rPh sb="82" eb="85">
      <t>ソウダンカイ</t>
    </rPh>
    <rPh sb="87" eb="88">
      <t>カア</t>
    </rPh>
    <rPh sb="94" eb="96">
      <t>コウザ</t>
    </rPh>
    <phoneticPr fontId="1"/>
  </si>
  <si>
    <r>
      <t xml:space="preserve">特に支援が必要なケースに関しては相談内容を記録し、職員で方針を検討したり、他の地域子育て相談機関や子ども家庭支援センター、健康づくり課等への相談や連携を図る。
地域子育て相談機関が主催する事例検討会や地域連絡会に年1回以上参加する。
世田谷区要保護児童支援協議会に加入する。                                                                         </t>
    </r>
    <r>
      <rPr>
        <sz val="18"/>
        <color rgb="FFFF0000"/>
        <rFont val="游ゴシック"/>
        <family val="3"/>
        <charset val="128"/>
      </rPr>
      <t>何気ない会話から相談を拾うことを心がけ、そのことについて話したり意見交換するコミュニケーションを大切にする。</t>
    </r>
    <rPh sb="0" eb="1">
      <t>トク</t>
    </rPh>
    <rPh sb="2" eb="4">
      <t>シエン</t>
    </rPh>
    <rPh sb="5" eb="7">
      <t>ヒツヨウ</t>
    </rPh>
    <rPh sb="12" eb="13">
      <t>カン</t>
    </rPh>
    <rPh sb="16" eb="18">
      <t>ソウダン</t>
    </rPh>
    <rPh sb="18" eb="20">
      <t>ナイヨウ</t>
    </rPh>
    <rPh sb="21" eb="23">
      <t>キロク</t>
    </rPh>
    <rPh sb="25" eb="27">
      <t>ショクイン</t>
    </rPh>
    <rPh sb="28" eb="30">
      <t>ホウシン</t>
    </rPh>
    <rPh sb="31" eb="33">
      <t>ケントウ</t>
    </rPh>
    <rPh sb="37" eb="38">
      <t>ホカ</t>
    </rPh>
    <rPh sb="39" eb="41">
      <t>チイキ</t>
    </rPh>
    <rPh sb="41" eb="43">
      <t>コソダ</t>
    </rPh>
    <rPh sb="44" eb="46">
      <t>ソウダン</t>
    </rPh>
    <rPh sb="46" eb="48">
      <t>キカン</t>
    </rPh>
    <rPh sb="49" eb="50">
      <t>コ</t>
    </rPh>
    <rPh sb="52" eb="54">
      <t>カテイ</t>
    </rPh>
    <rPh sb="54" eb="56">
      <t>シエン</t>
    </rPh>
    <rPh sb="61" eb="63">
      <t>ケンコウ</t>
    </rPh>
    <rPh sb="66" eb="67">
      <t>カ</t>
    </rPh>
    <rPh sb="67" eb="68">
      <t>ナド</t>
    </rPh>
    <rPh sb="70" eb="72">
      <t>ソウダン</t>
    </rPh>
    <rPh sb="73" eb="75">
      <t>レンケイ</t>
    </rPh>
    <rPh sb="76" eb="77">
      <t>ハカ</t>
    </rPh>
    <rPh sb="80" eb="82">
      <t>チイキ</t>
    </rPh>
    <rPh sb="82" eb="84">
      <t>コソダ</t>
    </rPh>
    <rPh sb="85" eb="89">
      <t>ソウダンキカン</t>
    </rPh>
    <rPh sb="90" eb="92">
      <t>シュサイ</t>
    </rPh>
    <rPh sb="94" eb="96">
      <t>ジレイ</t>
    </rPh>
    <rPh sb="96" eb="98">
      <t>ケントウ</t>
    </rPh>
    <rPh sb="98" eb="99">
      <t>カイ</t>
    </rPh>
    <rPh sb="100" eb="102">
      <t>チイキ</t>
    </rPh>
    <rPh sb="102" eb="105">
      <t>レンラクカイ</t>
    </rPh>
    <rPh sb="106" eb="107">
      <t>ネン</t>
    </rPh>
    <rPh sb="108" eb="109">
      <t>カイ</t>
    </rPh>
    <rPh sb="109" eb="111">
      <t>イジョウ</t>
    </rPh>
    <rPh sb="111" eb="113">
      <t>サンカ</t>
    </rPh>
    <rPh sb="117" eb="131">
      <t>セタガヤクヨウホゴジドウシエンキョウギカイ</t>
    </rPh>
    <rPh sb="132" eb="134">
      <t>カニュウ</t>
    </rPh>
    <rPh sb="210" eb="212">
      <t>ナニゲ</t>
    </rPh>
    <rPh sb="214" eb="216">
      <t>カイワ</t>
    </rPh>
    <rPh sb="218" eb="220">
      <t>ソウダン</t>
    </rPh>
    <rPh sb="221" eb="222">
      <t>ヒロ</t>
    </rPh>
    <rPh sb="226" eb="227">
      <t>ココロ</t>
    </rPh>
    <rPh sb="238" eb="239">
      <t>ハナ</t>
    </rPh>
    <rPh sb="242" eb="246">
      <t>イケンコウカン</t>
    </rPh>
    <rPh sb="258" eb="260">
      <t>タイセツ</t>
    </rPh>
    <phoneticPr fontId="1"/>
  </si>
  <si>
    <t>⑴おはなし会ボランティア団体「おはなし星の子」と連携し、おはなし会を実施する。
⑵日本大学ボランティアサークル「ぽっぽちゃんひろば」と協働し、１歳以上向けのイベント「わんぱくひろば」を実施する。</t>
    <rPh sb="5" eb="6">
      <t>カイ</t>
    </rPh>
    <rPh sb="12" eb="14">
      <t>ダンタイ</t>
    </rPh>
    <rPh sb="19" eb="20">
      <t>ホシ</t>
    </rPh>
    <rPh sb="21" eb="22">
      <t>コ</t>
    </rPh>
    <rPh sb="24" eb="26">
      <t>レンケイ</t>
    </rPh>
    <rPh sb="32" eb="33">
      <t>カイ</t>
    </rPh>
    <rPh sb="34" eb="36">
      <t>ジッシ</t>
    </rPh>
    <rPh sb="41" eb="45">
      <t>ニホンダイガク</t>
    </rPh>
    <rPh sb="67" eb="69">
      <t>キョウドウ</t>
    </rPh>
    <rPh sb="72" eb="73">
      <t>サイ</t>
    </rPh>
    <rPh sb="73" eb="75">
      <t>イジョウ</t>
    </rPh>
    <rPh sb="75" eb="76">
      <t>ム</t>
    </rPh>
    <rPh sb="92" eb="94">
      <t>ジッシ</t>
    </rPh>
    <phoneticPr fontId="1"/>
  </si>
  <si>
    <t>助産師、理学療法士による講座や相談会を実施する。
・助産師は抱っこ講座、おんぶ講座、発達のためのスキンシップ講座、復職応援講座、相談会を実施する。
・理学療法士は足育講座、産後ママの身体についての講座、ヨガ講座、身体の不調相談会を実施する。</t>
    <rPh sb="0" eb="3">
      <t>ジョサンシ</t>
    </rPh>
    <rPh sb="4" eb="9">
      <t>リガクリョウホウシ</t>
    </rPh>
    <rPh sb="12" eb="14">
      <t>コウザ</t>
    </rPh>
    <rPh sb="15" eb="18">
      <t>ソウダンカイ</t>
    </rPh>
    <rPh sb="19" eb="21">
      <t>ジッシ</t>
    </rPh>
    <rPh sb="26" eb="29">
      <t>ジョサンシ</t>
    </rPh>
    <rPh sb="30" eb="31">
      <t>ダ</t>
    </rPh>
    <rPh sb="33" eb="35">
      <t>コウザ</t>
    </rPh>
    <rPh sb="39" eb="41">
      <t>コウザ</t>
    </rPh>
    <rPh sb="42" eb="44">
      <t>ハッタツ</t>
    </rPh>
    <rPh sb="54" eb="56">
      <t>コウザ</t>
    </rPh>
    <rPh sb="57" eb="59">
      <t>フクショク</t>
    </rPh>
    <rPh sb="59" eb="61">
      <t>オウエン</t>
    </rPh>
    <rPh sb="61" eb="63">
      <t>コウザ</t>
    </rPh>
    <rPh sb="64" eb="67">
      <t>ソウダンカイ</t>
    </rPh>
    <rPh sb="68" eb="70">
      <t>ジッシ</t>
    </rPh>
    <rPh sb="75" eb="80">
      <t>リガクリョウホウシ</t>
    </rPh>
    <rPh sb="81" eb="83">
      <t>アシイク</t>
    </rPh>
    <rPh sb="83" eb="85">
      <t>コウザ</t>
    </rPh>
    <rPh sb="86" eb="88">
      <t>サンゴ</t>
    </rPh>
    <rPh sb="91" eb="93">
      <t>カラダ</t>
    </rPh>
    <rPh sb="98" eb="100">
      <t>コウザ</t>
    </rPh>
    <rPh sb="103" eb="105">
      <t>コウザ</t>
    </rPh>
    <rPh sb="106" eb="108">
      <t>カラダ</t>
    </rPh>
    <rPh sb="109" eb="111">
      <t>フチョウ</t>
    </rPh>
    <rPh sb="111" eb="114">
      <t>ソウダンカイ</t>
    </rPh>
    <rPh sb="115" eb="117">
      <t>ジッシ</t>
    </rPh>
    <phoneticPr fontId="1"/>
  </si>
  <si>
    <t>育児で疲れている親御さんに少しの時間でもほっと一息お休みしていただくことを目的とする。らっこスペースはカーテンで仕切りマットレスやマッサージグッズを置き、他の利用者から見えない空間を確保することでリラックスしていただく。</t>
    <rPh sb="0" eb="2">
      <t>イクジ</t>
    </rPh>
    <rPh sb="3" eb="4">
      <t>ツカ</t>
    </rPh>
    <rPh sb="8" eb="10">
      <t>オヤゴ</t>
    </rPh>
    <rPh sb="13" eb="14">
      <t>スコ</t>
    </rPh>
    <rPh sb="16" eb="18">
      <t>ジカン</t>
    </rPh>
    <rPh sb="23" eb="25">
      <t>ヒトイキ</t>
    </rPh>
    <rPh sb="26" eb="27">
      <t>ヤス</t>
    </rPh>
    <rPh sb="37" eb="39">
      <t>モクテキ</t>
    </rPh>
    <rPh sb="56" eb="58">
      <t>シキ</t>
    </rPh>
    <rPh sb="74" eb="75">
      <t>オ</t>
    </rPh>
    <rPh sb="77" eb="78">
      <t>ホカ</t>
    </rPh>
    <rPh sb="79" eb="82">
      <t>リヨウシャ</t>
    </rPh>
    <rPh sb="84" eb="85">
      <t>ミ</t>
    </rPh>
    <rPh sb="88" eb="90">
      <t>クウカン</t>
    </rPh>
    <rPh sb="91" eb="93">
      <t>カクホ</t>
    </rPh>
    <phoneticPr fontId="1"/>
  </si>
  <si>
    <t>H7I3J9</t>
  </si>
  <si>
    <t>おでかけひろば＠あみーご</t>
  </si>
  <si>
    <t>・妊娠期の夫婦や親子が気軽に利用できるよう居心地のよい環境づくりをする。・親子をあたたかく迎え入れ、その親子がその人らしさ、その子らしさを出し安心して過ごせるようにする。・同月齢、異年齢での関わり、子どもとの関わり、同じ地域、など利用者同士が自然と交流できるようプログラムを実施(おもちゃ作り、外遊びなど)する。</t>
    <rPh sb="1" eb="3">
      <t>ニンシン</t>
    </rPh>
    <rPh sb="3" eb="4">
      <t>キ</t>
    </rPh>
    <rPh sb="5" eb="7">
      <t>フウフ</t>
    </rPh>
    <rPh sb="37" eb="39">
      <t>オヤコ</t>
    </rPh>
    <rPh sb="45" eb="46">
      <t>ムカ</t>
    </rPh>
    <rPh sb="47" eb="48">
      <t>イ</t>
    </rPh>
    <rPh sb="52" eb="54">
      <t>オヤコ</t>
    </rPh>
    <rPh sb="71" eb="73">
      <t>アンシン</t>
    </rPh>
    <rPh sb="75" eb="76">
      <t>ス</t>
    </rPh>
    <rPh sb="86" eb="87">
      <t>ドウ</t>
    </rPh>
    <rPh sb="90" eb="91">
      <t>イ</t>
    </rPh>
    <rPh sb="91" eb="93">
      <t>ネンレイ</t>
    </rPh>
    <rPh sb="95" eb="96">
      <t>カカ</t>
    </rPh>
    <rPh sb="99" eb="100">
      <t>コ</t>
    </rPh>
    <rPh sb="104" eb="105">
      <t>カカ</t>
    </rPh>
    <rPh sb="108" eb="109">
      <t>オナ</t>
    </rPh>
    <rPh sb="137" eb="139">
      <t>ジッシ</t>
    </rPh>
    <rPh sb="144" eb="145">
      <t>ヅク</t>
    </rPh>
    <rPh sb="147" eb="148">
      <t>ソト</t>
    </rPh>
    <rPh sb="148" eb="149">
      <t>アソ</t>
    </rPh>
    <phoneticPr fontId="1"/>
  </si>
  <si>
    <t>・日常から利用者の話を傾聴し、会話の中からみえてくる小さな悩みや不安などに寄り添う。同じ悩みを持つ親同士で話すことで解消されることもあるので支援者が利用者同士を繋いでいく。・相談内容によって助産師や理学療法士などに個別に相談を行う。・子どもの成長発達に応じた遊びの経験を積んでいけるようなプログラムを実施。</t>
    <rPh sb="1" eb="3">
      <t>ニチジョウ</t>
    </rPh>
    <rPh sb="5" eb="8">
      <t>リヨウシャ</t>
    </rPh>
    <rPh sb="9" eb="10">
      <t>ハナシ</t>
    </rPh>
    <rPh sb="11" eb="13">
      <t>ケイチョウ</t>
    </rPh>
    <rPh sb="15" eb="17">
      <t>カイワ</t>
    </rPh>
    <rPh sb="18" eb="19">
      <t>ナカ</t>
    </rPh>
    <rPh sb="26" eb="27">
      <t>チイ</t>
    </rPh>
    <rPh sb="29" eb="30">
      <t>ナヤ</t>
    </rPh>
    <rPh sb="32" eb="34">
      <t>フアン</t>
    </rPh>
    <rPh sb="37" eb="38">
      <t>ヨ</t>
    </rPh>
    <rPh sb="39" eb="40">
      <t>ソ</t>
    </rPh>
    <rPh sb="42" eb="43">
      <t>オナ</t>
    </rPh>
    <rPh sb="44" eb="45">
      <t>ナヤ</t>
    </rPh>
    <rPh sb="47" eb="48">
      <t>モ</t>
    </rPh>
    <rPh sb="49" eb="50">
      <t>オヤ</t>
    </rPh>
    <rPh sb="50" eb="52">
      <t>ドウシ</t>
    </rPh>
    <rPh sb="53" eb="54">
      <t>ハナ</t>
    </rPh>
    <rPh sb="58" eb="60">
      <t>カイショウ</t>
    </rPh>
    <rPh sb="70" eb="73">
      <t>シエンシャ</t>
    </rPh>
    <rPh sb="74" eb="77">
      <t>リヨウシャ</t>
    </rPh>
    <rPh sb="77" eb="79">
      <t>ドウシ</t>
    </rPh>
    <rPh sb="80" eb="81">
      <t>ツナ</t>
    </rPh>
    <rPh sb="87" eb="89">
      <t>ソウダン</t>
    </rPh>
    <rPh sb="89" eb="91">
      <t>ナイヨウ</t>
    </rPh>
    <rPh sb="95" eb="98">
      <t>ジョサンシ</t>
    </rPh>
    <rPh sb="99" eb="101">
      <t>リガク</t>
    </rPh>
    <rPh sb="101" eb="104">
      <t>リョウホウシ</t>
    </rPh>
    <rPh sb="107" eb="109">
      <t>コベツ</t>
    </rPh>
    <rPh sb="110" eb="112">
      <t>ソウダン</t>
    </rPh>
    <rPh sb="113" eb="114">
      <t>オコナ</t>
    </rPh>
    <rPh sb="117" eb="118">
      <t>コ</t>
    </rPh>
    <rPh sb="121" eb="123">
      <t>セイチョウ</t>
    </rPh>
    <rPh sb="123" eb="125">
      <t>ハッタツ</t>
    </rPh>
    <rPh sb="126" eb="127">
      <t>オウ</t>
    </rPh>
    <rPh sb="129" eb="130">
      <t>アソ</t>
    </rPh>
    <rPh sb="132" eb="134">
      <t>ケイケン</t>
    </rPh>
    <rPh sb="135" eb="136">
      <t>ツ</t>
    </rPh>
    <rPh sb="150" eb="152">
      <t>ジッシ</t>
    </rPh>
    <phoneticPr fontId="1"/>
  </si>
  <si>
    <t>・子育てに関する情報を収集、整理し利用者が受け取りやすいよう掲示したり支援者が伝えていく。・他の団体(ひろば・児童館・サロン等)とも連携をし子育てに関する各種イベントや地域情報を利用者に共有したり、利用者からの情報なども他の利用者にも共有していく。</t>
    <rPh sb="1" eb="3">
      <t>コソダ</t>
    </rPh>
    <rPh sb="5" eb="6">
      <t>カン</t>
    </rPh>
    <rPh sb="8" eb="10">
      <t>ジョウホウ</t>
    </rPh>
    <rPh sb="11" eb="13">
      <t>シュウシュウ</t>
    </rPh>
    <rPh sb="14" eb="16">
      <t>セイリ</t>
    </rPh>
    <rPh sb="17" eb="19">
      <t>リヨウ</t>
    </rPh>
    <rPh sb="19" eb="20">
      <t>シャ</t>
    </rPh>
    <rPh sb="21" eb="22">
      <t>ウ</t>
    </rPh>
    <rPh sb="23" eb="24">
      <t>ト</t>
    </rPh>
    <rPh sb="30" eb="32">
      <t>ケイジ</t>
    </rPh>
    <rPh sb="35" eb="38">
      <t>シエンシャ</t>
    </rPh>
    <rPh sb="39" eb="40">
      <t>ツタ</t>
    </rPh>
    <rPh sb="46" eb="47">
      <t>ホカ</t>
    </rPh>
    <rPh sb="48" eb="50">
      <t>ダンタイ</t>
    </rPh>
    <rPh sb="55" eb="58">
      <t>ジドウカン</t>
    </rPh>
    <rPh sb="62" eb="63">
      <t>トウ</t>
    </rPh>
    <rPh sb="66" eb="68">
      <t>レンケイ</t>
    </rPh>
    <rPh sb="70" eb="72">
      <t>コソダ</t>
    </rPh>
    <rPh sb="74" eb="75">
      <t>カン</t>
    </rPh>
    <rPh sb="77" eb="79">
      <t>カクシュ</t>
    </rPh>
    <rPh sb="84" eb="86">
      <t>チイキ</t>
    </rPh>
    <rPh sb="86" eb="88">
      <t>ジョウホウ</t>
    </rPh>
    <rPh sb="89" eb="92">
      <t>リヨウシャ</t>
    </rPh>
    <rPh sb="93" eb="95">
      <t>キョウユウ</t>
    </rPh>
    <rPh sb="99" eb="102">
      <t>リヨウシャ</t>
    </rPh>
    <rPh sb="105" eb="107">
      <t>ジョウホウ</t>
    </rPh>
    <rPh sb="110" eb="111">
      <t>ホカ</t>
    </rPh>
    <rPh sb="112" eb="115">
      <t>リヨウシャ</t>
    </rPh>
    <rPh sb="117" eb="119">
      <t>キョウユウ</t>
    </rPh>
    <phoneticPr fontId="1"/>
  </si>
  <si>
    <t>・助産師によるベビーヨガ・助産師、保育士による育児相談・理学療法士によるケアストレッチ・外遊び</t>
    <rPh sb="1" eb="4">
      <t>ジョサンシ</t>
    </rPh>
    <rPh sb="13" eb="16">
      <t>ジョサンシ</t>
    </rPh>
    <rPh sb="17" eb="20">
      <t>ホイクシ</t>
    </rPh>
    <rPh sb="23" eb="25">
      <t>イクジ</t>
    </rPh>
    <rPh sb="25" eb="27">
      <t>ソウダン</t>
    </rPh>
    <rPh sb="28" eb="30">
      <t>リガク</t>
    </rPh>
    <rPh sb="30" eb="33">
      <t>リョウホウシ</t>
    </rPh>
    <rPh sb="44" eb="45">
      <t>ソト</t>
    </rPh>
    <rPh sb="45" eb="46">
      <t>アソ</t>
    </rPh>
    <phoneticPr fontId="1"/>
  </si>
  <si>
    <t>・日頃から利用者の話に耳を傾け、不安や悩みを聞き取り気になるケースについては記録を取り、スタッフや地域子育て支援コーディネーターと共有し継続して見守っていく。・特に気になるケースについては近隣の専門機関や子ども家庭支援センター、子育て支援応援相談員、健康づくり課などに情報共有していく。</t>
    <rPh sb="1" eb="3">
      <t>ヒゴロ</t>
    </rPh>
    <rPh sb="5" eb="8">
      <t>リヨウシャ</t>
    </rPh>
    <rPh sb="9" eb="10">
      <t>ハナシ</t>
    </rPh>
    <rPh sb="11" eb="12">
      <t>ミミ</t>
    </rPh>
    <rPh sb="13" eb="14">
      <t>カタム</t>
    </rPh>
    <rPh sb="16" eb="18">
      <t>フアン</t>
    </rPh>
    <rPh sb="19" eb="20">
      <t>ナヤ</t>
    </rPh>
    <rPh sb="22" eb="23">
      <t>キ</t>
    </rPh>
    <rPh sb="24" eb="25">
      <t>ト</t>
    </rPh>
    <rPh sb="26" eb="27">
      <t>キ</t>
    </rPh>
    <rPh sb="38" eb="40">
      <t>キロク</t>
    </rPh>
    <rPh sb="41" eb="42">
      <t>ト</t>
    </rPh>
    <rPh sb="49" eb="51">
      <t>チイキ</t>
    </rPh>
    <rPh sb="51" eb="53">
      <t>コソダ</t>
    </rPh>
    <rPh sb="54" eb="56">
      <t>シエン</t>
    </rPh>
    <rPh sb="65" eb="67">
      <t>キョウユウ</t>
    </rPh>
    <rPh sb="68" eb="70">
      <t>ケイゾク</t>
    </rPh>
    <rPh sb="72" eb="74">
      <t>ミマモ</t>
    </rPh>
    <rPh sb="80" eb="81">
      <t>トク</t>
    </rPh>
    <rPh sb="82" eb="83">
      <t>キ</t>
    </rPh>
    <rPh sb="94" eb="96">
      <t>キンリン</t>
    </rPh>
    <rPh sb="97" eb="99">
      <t>センモン</t>
    </rPh>
    <rPh sb="99" eb="101">
      <t>キカン</t>
    </rPh>
    <rPh sb="102" eb="103">
      <t>コ</t>
    </rPh>
    <rPh sb="105" eb="107">
      <t>カテイ</t>
    </rPh>
    <rPh sb="107" eb="109">
      <t>シエン</t>
    </rPh>
    <rPh sb="114" eb="116">
      <t>コソダ</t>
    </rPh>
    <rPh sb="117" eb="119">
      <t>シエン</t>
    </rPh>
    <rPh sb="119" eb="121">
      <t>オウエン</t>
    </rPh>
    <rPh sb="121" eb="124">
      <t>ソウダンイン</t>
    </rPh>
    <rPh sb="125" eb="127">
      <t>ケンコウ</t>
    </rPh>
    <rPh sb="130" eb="131">
      <t>カ</t>
    </rPh>
    <rPh sb="134" eb="136">
      <t>ジョウホウ</t>
    </rPh>
    <rPh sb="136" eb="138">
      <t>キョウユウ</t>
    </rPh>
    <phoneticPr fontId="1"/>
  </si>
  <si>
    <t>・社会福祉協議会や主任児童委員・地区民生委員・地域住民の方と一緒に、伝統的なあやとりや折り紙などの昔ながらの遊びや、ピアノに合わせてわらべ歌や季節の歌などに親しむなどをして親子の育ちを育む支援をする。</t>
    <rPh sb="1" eb="3">
      <t>シャカイ</t>
    </rPh>
    <rPh sb="3" eb="5">
      <t>フクシ</t>
    </rPh>
    <rPh sb="5" eb="8">
      <t>キョウギカイ</t>
    </rPh>
    <rPh sb="9" eb="11">
      <t>シュニン</t>
    </rPh>
    <rPh sb="11" eb="13">
      <t>ジドウ</t>
    </rPh>
    <rPh sb="13" eb="15">
      <t>イイン</t>
    </rPh>
    <rPh sb="16" eb="18">
      <t>チク</t>
    </rPh>
    <rPh sb="18" eb="20">
      <t>ミンセイ</t>
    </rPh>
    <rPh sb="20" eb="22">
      <t>イイン</t>
    </rPh>
    <rPh sb="23" eb="25">
      <t>チイキ</t>
    </rPh>
    <rPh sb="25" eb="27">
      <t>ジュウミン</t>
    </rPh>
    <rPh sb="28" eb="29">
      <t>カタ</t>
    </rPh>
    <rPh sb="30" eb="32">
      <t>イッショ</t>
    </rPh>
    <rPh sb="34" eb="37">
      <t>デントウテキ</t>
    </rPh>
    <rPh sb="43" eb="44">
      <t>オ</t>
    </rPh>
    <rPh sb="45" eb="46">
      <t>ガミ</t>
    </rPh>
    <rPh sb="49" eb="50">
      <t>ムカシ</t>
    </rPh>
    <rPh sb="54" eb="55">
      <t>アソ</t>
    </rPh>
    <rPh sb="62" eb="63">
      <t>ア</t>
    </rPh>
    <rPh sb="69" eb="70">
      <t>ウタ</t>
    </rPh>
    <rPh sb="71" eb="73">
      <t>キセツ</t>
    </rPh>
    <rPh sb="74" eb="75">
      <t>ウタ</t>
    </rPh>
    <rPh sb="78" eb="79">
      <t>シタ</t>
    </rPh>
    <rPh sb="86" eb="88">
      <t>オヤコ</t>
    </rPh>
    <rPh sb="89" eb="90">
      <t>ソダ</t>
    </rPh>
    <rPh sb="92" eb="93">
      <t>ハグク</t>
    </rPh>
    <rPh sb="94" eb="96">
      <t>シエン</t>
    </rPh>
    <phoneticPr fontId="1"/>
  </si>
  <si>
    <t>・羽根木公園に出向き、外遊びを楽しむ。ベビーカーを使用せず歩ける子は自分の足で、赤ちゃんは素抱っこで公園内を散歩する。レジャーシートを敷きねんねやハイハイの赤ちゃんもゆっくり過ごせるようにする。公園内を巡り、植物などで季節を感じたり、今後プレーパークでの遊びにも繋がるよう利用者を繋いだり、年に数回かまどを利用して外で食事を一緒にとったりして外遊びが身近になるよう交流する。雨天の場合も、雨の日の楽しみ方もあるので(水たまりや雨の音など)無理のない範囲で実施する。難しい場合には自団体の屋内の場所で過ごす。</t>
    <rPh sb="1" eb="4">
      <t>ハネギ</t>
    </rPh>
    <rPh sb="4" eb="6">
      <t>コウエン</t>
    </rPh>
    <rPh sb="7" eb="9">
      <t>デム</t>
    </rPh>
    <rPh sb="11" eb="12">
      <t>ソト</t>
    </rPh>
    <rPh sb="12" eb="13">
      <t>アソ</t>
    </rPh>
    <rPh sb="15" eb="16">
      <t>タノ</t>
    </rPh>
    <rPh sb="25" eb="27">
      <t>シヨウ</t>
    </rPh>
    <rPh sb="29" eb="30">
      <t>アル</t>
    </rPh>
    <rPh sb="32" eb="33">
      <t>コ</t>
    </rPh>
    <rPh sb="34" eb="36">
      <t>ジブン</t>
    </rPh>
    <rPh sb="37" eb="38">
      <t>アシ</t>
    </rPh>
    <rPh sb="40" eb="41">
      <t>アカ</t>
    </rPh>
    <rPh sb="45" eb="46">
      <t>ス</t>
    </rPh>
    <rPh sb="46" eb="47">
      <t>ダ</t>
    </rPh>
    <rPh sb="50" eb="52">
      <t>コウエン</t>
    </rPh>
    <rPh sb="52" eb="53">
      <t>ナイ</t>
    </rPh>
    <rPh sb="54" eb="56">
      <t>サンポ</t>
    </rPh>
    <rPh sb="67" eb="68">
      <t>シ</t>
    </rPh>
    <rPh sb="78" eb="79">
      <t>アカ</t>
    </rPh>
    <rPh sb="87" eb="88">
      <t>ス</t>
    </rPh>
    <rPh sb="97" eb="99">
      <t>コウエン</t>
    </rPh>
    <rPh sb="99" eb="100">
      <t>ナイ</t>
    </rPh>
    <rPh sb="101" eb="102">
      <t>メグ</t>
    </rPh>
    <rPh sb="104" eb="106">
      <t>ショクブツ</t>
    </rPh>
    <rPh sb="109" eb="111">
      <t>キセツ</t>
    </rPh>
    <rPh sb="112" eb="113">
      <t>カン</t>
    </rPh>
    <rPh sb="117" eb="119">
      <t>コンゴ</t>
    </rPh>
    <rPh sb="127" eb="128">
      <t>アソ</t>
    </rPh>
    <rPh sb="131" eb="132">
      <t>ツナ</t>
    </rPh>
    <rPh sb="136" eb="139">
      <t>リヨウシャ</t>
    </rPh>
    <rPh sb="140" eb="141">
      <t>ツナ</t>
    </rPh>
    <rPh sb="145" eb="146">
      <t>ネン</t>
    </rPh>
    <rPh sb="147" eb="149">
      <t>スウカイ</t>
    </rPh>
    <rPh sb="153" eb="155">
      <t>リヨウ</t>
    </rPh>
    <rPh sb="157" eb="158">
      <t>ソト</t>
    </rPh>
    <rPh sb="159" eb="161">
      <t>ショクジ</t>
    </rPh>
    <rPh sb="162" eb="164">
      <t>イッショ</t>
    </rPh>
    <rPh sb="171" eb="172">
      <t>ソト</t>
    </rPh>
    <rPh sb="172" eb="173">
      <t>アソ</t>
    </rPh>
    <rPh sb="175" eb="177">
      <t>ミヂカ</t>
    </rPh>
    <rPh sb="182" eb="184">
      <t>コウリュウ</t>
    </rPh>
    <rPh sb="187" eb="189">
      <t>ウテン</t>
    </rPh>
    <rPh sb="190" eb="192">
      <t>バアイ</t>
    </rPh>
    <rPh sb="194" eb="195">
      <t>アメ</t>
    </rPh>
    <rPh sb="196" eb="197">
      <t>ヒ</t>
    </rPh>
    <rPh sb="198" eb="199">
      <t>タノ</t>
    </rPh>
    <rPh sb="201" eb="202">
      <t>カタ</t>
    </rPh>
    <rPh sb="208" eb="209">
      <t>ミズ</t>
    </rPh>
    <rPh sb="213" eb="214">
      <t>アメ</t>
    </rPh>
    <rPh sb="215" eb="216">
      <t>オト</t>
    </rPh>
    <rPh sb="219" eb="221">
      <t>ムリ</t>
    </rPh>
    <rPh sb="224" eb="226">
      <t>ハンイ</t>
    </rPh>
    <rPh sb="227" eb="229">
      <t>ジッシ</t>
    </rPh>
    <rPh sb="232" eb="233">
      <t>ムズカ</t>
    </rPh>
    <rPh sb="235" eb="237">
      <t>バアイ</t>
    </rPh>
    <rPh sb="239" eb="240">
      <t>ジ</t>
    </rPh>
    <rPh sb="240" eb="242">
      <t>ダンタイ</t>
    </rPh>
    <rPh sb="243" eb="245">
      <t>オクナイ</t>
    </rPh>
    <rPh sb="246" eb="248">
      <t>バショ</t>
    </rPh>
    <rPh sb="249" eb="250">
      <t>ス</t>
    </rPh>
    <phoneticPr fontId="1"/>
  </si>
  <si>
    <t>・日頃の育児の疲れや睡眠不足、育児不安などで利用者が一時的に子どもと離れて休息できる場所を用意する。安心して休めるよう子どもの見守りをしていく。お話や相談したい利用者には専門のスタッフや地域子育て支援コーディネーターが丁寧に話を聞くなど対応する。</t>
    <rPh sb="1" eb="3">
      <t>ヒゴロ</t>
    </rPh>
    <rPh sb="4" eb="6">
      <t>イクジ</t>
    </rPh>
    <rPh sb="7" eb="8">
      <t>ツカ</t>
    </rPh>
    <rPh sb="10" eb="12">
      <t>スイミン</t>
    </rPh>
    <rPh sb="12" eb="14">
      <t>ブソク</t>
    </rPh>
    <rPh sb="15" eb="17">
      <t>イクジ</t>
    </rPh>
    <rPh sb="17" eb="19">
      <t>フアン</t>
    </rPh>
    <rPh sb="22" eb="25">
      <t>リヨウシャ</t>
    </rPh>
    <rPh sb="26" eb="29">
      <t>イチジテキ</t>
    </rPh>
    <rPh sb="30" eb="31">
      <t>コ</t>
    </rPh>
    <rPh sb="34" eb="35">
      <t>ハナ</t>
    </rPh>
    <rPh sb="37" eb="39">
      <t>キュウソク</t>
    </rPh>
    <rPh sb="42" eb="44">
      <t>バショ</t>
    </rPh>
    <rPh sb="45" eb="47">
      <t>ヨウイ</t>
    </rPh>
    <rPh sb="50" eb="52">
      <t>アンシン</t>
    </rPh>
    <rPh sb="54" eb="55">
      <t>ヤス</t>
    </rPh>
    <rPh sb="59" eb="60">
      <t>コ</t>
    </rPh>
    <rPh sb="63" eb="65">
      <t>ミマモ</t>
    </rPh>
    <rPh sb="73" eb="74">
      <t>ハナシ</t>
    </rPh>
    <rPh sb="75" eb="77">
      <t>ソウダン</t>
    </rPh>
    <rPh sb="80" eb="83">
      <t>リヨウシャ</t>
    </rPh>
    <rPh sb="85" eb="87">
      <t>センモン</t>
    </rPh>
    <rPh sb="93" eb="95">
      <t>チイキ</t>
    </rPh>
    <rPh sb="95" eb="97">
      <t>コソダ</t>
    </rPh>
    <rPh sb="98" eb="100">
      <t>シエン</t>
    </rPh>
    <rPh sb="109" eb="111">
      <t>テイネイ</t>
    </rPh>
    <rPh sb="112" eb="113">
      <t>ハナシ</t>
    </rPh>
    <rPh sb="114" eb="115">
      <t>キ</t>
    </rPh>
    <rPh sb="118" eb="120">
      <t>タイオウ</t>
    </rPh>
    <phoneticPr fontId="1"/>
  </si>
  <si>
    <t>Q6R2S8</t>
  </si>
  <si>
    <t>おでかけひろばぼっこ</t>
  </si>
  <si>
    <t>・利便性の良い場所で、気軽に立ち寄れる立地。
・親しみやすい雰囲気をつくり、スタッフと利用者、利用者同士の交流を促す。
・利用者同士が交流できるようなイベントを実施。</t>
    <rPh sb="1" eb="4">
      <t>リベンセイ</t>
    </rPh>
    <rPh sb="5" eb="6">
      <t>ヨ</t>
    </rPh>
    <rPh sb="7" eb="9">
      <t>バショ</t>
    </rPh>
    <rPh sb="11" eb="13">
      <t>キガル</t>
    </rPh>
    <rPh sb="14" eb="15">
      <t>タ</t>
    </rPh>
    <rPh sb="16" eb="17">
      <t>ヨ</t>
    </rPh>
    <rPh sb="19" eb="21">
      <t>リッチ</t>
    </rPh>
    <rPh sb="24" eb="25">
      <t>シタ</t>
    </rPh>
    <rPh sb="30" eb="33">
      <t>フンイキ</t>
    </rPh>
    <rPh sb="47" eb="52">
      <t>リヨウシャドウシ</t>
    </rPh>
    <rPh sb="53" eb="55">
      <t>コウリュウ</t>
    </rPh>
    <rPh sb="56" eb="57">
      <t>ウナガ</t>
    </rPh>
    <rPh sb="59" eb="61">
      <t>ドウシ</t>
    </rPh>
    <rPh sb="62" eb="64">
      <t>コウリュウ</t>
    </rPh>
    <rPh sb="80" eb="82">
      <t>ジッシ</t>
    </rPh>
    <phoneticPr fontId="1"/>
  </si>
  <si>
    <t>・日常の会話の中から不安や悩みがないか、スタッフが心を配り、気軽に相談できるようにする。
・助産師、心理士、地域子育て支援コーディネーターに来てもらい相談会を実施。
・利用者同士で意見交換できるような声掛けを行う。</t>
    <rPh sb="1" eb="3">
      <t>ニチジョウ</t>
    </rPh>
    <rPh sb="4" eb="6">
      <t>カイワ</t>
    </rPh>
    <rPh sb="7" eb="8">
      <t>ナカ</t>
    </rPh>
    <rPh sb="10" eb="12">
      <t>フアン</t>
    </rPh>
    <rPh sb="13" eb="14">
      <t>ナヤ</t>
    </rPh>
    <rPh sb="25" eb="26">
      <t>ココロ</t>
    </rPh>
    <rPh sb="27" eb="28">
      <t>クバ</t>
    </rPh>
    <rPh sb="30" eb="32">
      <t>キガル</t>
    </rPh>
    <rPh sb="33" eb="35">
      <t>ソウダン</t>
    </rPh>
    <rPh sb="46" eb="49">
      <t>ジョサンシ</t>
    </rPh>
    <rPh sb="50" eb="53">
      <t>シンリシ</t>
    </rPh>
    <rPh sb="54" eb="58">
      <t>チイキコソダ</t>
    </rPh>
    <rPh sb="59" eb="61">
      <t>シエン</t>
    </rPh>
    <rPh sb="70" eb="71">
      <t>キ</t>
    </rPh>
    <rPh sb="75" eb="78">
      <t>ソウダンカイ</t>
    </rPh>
    <rPh sb="79" eb="81">
      <t>ジッシ</t>
    </rPh>
    <rPh sb="84" eb="89">
      <t>リヨウシャドウシ</t>
    </rPh>
    <rPh sb="90" eb="94">
      <t>イケンコウカン</t>
    </rPh>
    <rPh sb="100" eb="102">
      <t>コエカ</t>
    </rPh>
    <rPh sb="104" eb="105">
      <t>オコナ</t>
    </rPh>
    <phoneticPr fontId="1"/>
  </si>
  <si>
    <t>・団体やスタッフのネットワークを活用し、子育てに関する地域情報を積極的に収集・提供。
・2～３カ月に1回、下北沢駅付近である団体主催の子供向けイベント内で、「世田谷区のおでかけひろば」のアウトリーチ活動。</t>
    <rPh sb="1" eb="3">
      <t>ダンタイ</t>
    </rPh>
    <rPh sb="16" eb="18">
      <t>カツヨウ</t>
    </rPh>
    <rPh sb="20" eb="22">
      <t>コソダ</t>
    </rPh>
    <rPh sb="24" eb="25">
      <t>カン</t>
    </rPh>
    <rPh sb="27" eb="29">
      <t>チイキ</t>
    </rPh>
    <rPh sb="36" eb="38">
      <t>シュウシュウ</t>
    </rPh>
    <rPh sb="48" eb="49">
      <t>ゲツ</t>
    </rPh>
    <rPh sb="51" eb="52">
      <t>カイ</t>
    </rPh>
    <rPh sb="53" eb="56">
      <t>シモキタザワ</t>
    </rPh>
    <rPh sb="56" eb="59">
      <t>エキフキン</t>
    </rPh>
    <rPh sb="62" eb="64">
      <t>ダンタイ</t>
    </rPh>
    <rPh sb="64" eb="66">
      <t>シュサイ</t>
    </rPh>
    <rPh sb="67" eb="70">
      <t>コドモム</t>
    </rPh>
    <rPh sb="75" eb="76">
      <t>ナイ</t>
    </rPh>
    <rPh sb="79" eb="83">
      <t>セタガヤク</t>
    </rPh>
    <rPh sb="99" eb="101">
      <t>カツドウ</t>
    </rPh>
    <phoneticPr fontId="1"/>
  </si>
  <si>
    <t>・よみきかせや手遊びわらべうたなど低月齢から親子で楽しめる講座を実施。
・団体の実施する子ども（コミュニティ）食堂との連携
・子ども食堂スタッフによる味噌づくり、できた味噌の試食会など食育につながる講座を実施。
・地域の公園で開催しているプレーリヤカーとの連携</t>
    <rPh sb="7" eb="9">
      <t>テアソ</t>
    </rPh>
    <rPh sb="17" eb="20">
      <t>テイゲツレイ</t>
    </rPh>
    <rPh sb="22" eb="24">
      <t>オヤコ</t>
    </rPh>
    <rPh sb="25" eb="26">
      <t>タノ</t>
    </rPh>
    <rPh sb="29" eb="31">
      <t>コウザ</t>
    </rPh>
    <rPh sb="32" eb="34">
      <t>ジッシ</t>
    </rPh>
    <rPh sb="37" eb="39">
      <t>ダンタイ</t>
    </rPh>
    <rPh sb="40" eb="42">
      <t>ジッシ</t>
    </rPh>
    <rPh sb="44" eb="45">
      <t>コ</t>
    </rPh>
    <rPh sb="55" eb="57">
      <t>ショクドウ</t>
    </rPh>
    <rPh sb="59" eb="61">
      <t>レンケイ</t>
    </rPh>
    <rPh sb="107" eb="109">
      <t>チイキ</t>
    </rPh>
    <rPh sb="110" eb="112">
      <t>コウエン</t>
    </rPh>
    <rPh sb="113" eb="115">
      <t>カイサイ</t>
    </rPh>
    <rPh sb="128" eb="130">
      <t>レンケイ</t>
    </rPh>
    <phoneticPr fontId="1"/>
  </si>
  <si>
    <t>日々の業務で気になることを記録に残し、毎月のスタッフミーティングで特に気になるケースを共有。急ぎで対応する必要がある場合などは、地域子育て支援コーディネーター、助産師、心理士、子ども家庭支援センター、健康づくり課、児童館などと情報共有する。</t>
    <rPh sb="0" eb="2">
      <t>ヒビ</t>
    </rPh>
    <rPh sb="3" eb="5">
      <t>ギョウム</t>
    </rPh>
    <rPh sb="6" eb="7">
      <t>キ</t>
    </rPh>
    <rPh sb="13" eb="15">
      <t>キロク</t>
    </rPh>
    <rPh sb="16" eb="17">
      <t>ノコ</t>
    </rPh>
    <rPh sb="19" eb="21">
      <t>マイツキ</t>
    </rPh>
    <rPh sb="33" eb="34">
      <t>トク</t>
    </rPh>
    <rPh sb="35" eb="36">
      <t>キ</t>
    </rPh>
    <rPh sb="43" eb="45">
      <t>キョウユウ</t>
    </rPh>
    <rPh sb="46" eb="47">
      <t>イソ</t>
    </rPh>
    <rPh sb="49" eb="51">
      <t>タイオウ</t>
    </rPh>
    <rPh sb="53" eb="55">
      <t>ヒツヨウ</t>
    </rPh>
    <rPh sb="58" eb="60">
      <t>バアイ</t>
    </rPh>
    <rPh sb="64" eb="66">
      <t>チイキ</t>
    </rPh>
    <rPh sb="66" eb="68">
      <t>コソダ</t>
    </rPh>
    <rPh sb="69" eb="71">
      <t>シエン</t>
    </rPh>
    <rPh sb="80" eb="83">
      <t>ジョサンシ</t>
    </rPh>
    <rPh sb="84" eb="87">
      <t>シンリシ</t>
    </rPh>
    <rPh sb="88" eb="89">
      <t>コ</t>
    </rPh>
    <rPh sb="91" eb="93">
      <t>カテイ</t>
    </rPh>
    <rPh sb="93" eb="95">
      <t>シエン</t>
    </rPh>
    <rPh sb="100" eb="102">
      <t>ケンコウ</t>
    </rPh>
    <rPh sb="105" eb="106">
      <t>カ</t>
    </rPh>
    <rPh sb="107" eb="110">
      <t>ジドウカン</t>
    </rPh>
    <rPh sb="113" eb="115">
      <t>ジョウホウ</t>
    </rPh>
    <rPh sb="115" eb="117">
      <t>キョウユウ</t>
    </rPh>
    <phoneticPr fontId="1"/>
  </si>
  <si>
    <t>「シモキタ園藝部」と協働し、「シモキタのはら広場」で季節で変化する自然の中でのあそび、植物いきもの観察などを実施する予定。</t>
    <rPh sb="5" eb="6">
      <t>エン</t>
    </rPh>
    <rPh sb="6" eb="7">
      <t>ゲイ</t>
    </rPh>
    <rPh sb="7" eb="8">
      <t>ブ</t>
    </rPh>
    <rPh sb="10" eb="12">
      <t>キョウドウ</t>
    </rPh>
    <rPh sb="22" eb="24">
      <t>ヒロバ</t>
    </rPh>
    <rPh sb="26" eb="28">
      <t>キセツ</t>
    </rPh>
    <rPh sb="29" eb="31">
      <t>ヘンカ</t>
    </rPh>
    <rPh sb="33" eb="35">
      <t>シゼン</t>
    </rPh>
    <rPh sb="36" eb="37">
      <t>ナカ</t>
    </rPh>
    <rPh sb="43" eb="45">
      <t>ショクブツ</t>
    </rPh>
    <rPh sb="49" eb="51">
      <t>カンサツ</t>
    </rPh>
    <rPh sb="54" eb="56">
      <t>ジッシ</t>
    </rPh>
    <rPh sb="58" eb="60">
      <t>ヨテイ</t>
    </rPh>
    <phoneticPr fontId="1"/>
  </si>
  <si>
    <t>「代田児童館」の乳幼児が集まる日に出向き、見守りやイベント補助。地域の子育て情報の提供。</t>
    <rPh sb="1" eb="3">
      <t>ダイタ</t>
    </rPh>
    <rPh sb="3" eb="5">
      <t>ジドウ</t>
    </rPh>
    <rPh sb="5" eb="6">
      <t>カン</t>
    </rPh>
    <rPh sb="8" eb="11">
      <t>ニュウヨウジ</t>
    </rPh>
    <rPh sb="12" eb="13">
      <t>アツ</t>
    </rPh>
    <rPh sb="15" eb="16">
      <t>ヒ</t>
    </rPh>
    <rPh sb="17" eb="19">
      <t>デム</t>
    </rPh>
    <rPh sb="21" eb="23">
      <t>ミマモ</t>
    </rPh>
    <rPh sb="29" eb="31">
      <t>ホジョ</t>
    </rPh>
    <rPh sb="32" eb="34">
      <t>チイキ</t>
    </rPh>
    <rPh sb="35" eb="37">
      <t>コソダ</t>
    </rPh>
    <rPh sb="38" eb="40">
      <t>ジョウホウ</t>
    </rPh>
    <rPh sb="41" eb="43">
      <t>テイキョウ</t>
    </rPh>
    <phoneticPr fontId="1"/>
  </si>
  <si>
    <t xml:space="preserve">・おでかけひろばが近くにない地域で利用者が来やすい場所で実施。ひろばと同様に気軽に相談できるようにする。（代田児童館・きたっこと協働）
</t>
    <rPh sb="0" eb="2">
      <t>キタザワ</t>
    </rPh>
    <rPh sb="10" eb="11">
      <t>キュウ</t>
    </rPh>
    <rPh sb="11" eb="13">
      <t>キタザワ</t>
    </rPh>
    <rPh sb="13" eb="14">
      <t>ショウ</t>
    </rPh>
    <phoneticPr fontId="1"/>
  </si>
  <si>
    <t>・助産師による相談会。産前産後、発達、育児に関する悩みを気軽に相談できる。
・臨床心理師、公認心理士、社会福祉士による傾聴など、相談という形にとらわれないお話の時間。</t>
    <rPh sb="1" eb="4">
      <t>ジョサンシ</t>
    </rPh>
    <rPh sb="7" eb="10">
      <t>ソウダンカイ</t>
    </rPh>
    <rPh sb="11" eb="15">
      <t>サンゼンサンゴ</t>
    </rPh>
    <rPh sb="16" eb="18">
      <t>ハッタツ</t>
    </rPh>
    <rPh sb="19" eb="21">
      <t>イクジ</t>
    </rPh>
    <rPh sb="22" eb="23">
      <t>カン</t>
    </rPh>
    <rPh sb="25" eb="26">
      <t>ナヤ</t>
    </rPh>
    <rPh sb="28" eb="30">
      <t>キガル</t>
    </rPh>
    <rPh sb="31" eb="33">
      <t>ソウダン</t>
    </rPh>
    <rPh sb="39" eb="41">
      <t>リンショウ</t>
    </rPh>
    <rPh sb="41" eb="44">
      <t>シンリシ</t>
    </rPh>
    <rPh sb="45" eb="50">
      <t>コウニンシンリシ</t>
    </rPh>
    <rPh sb="51" eb="56">
      <t>シャカイフクシシ</t>
    </rPh>
    <rPh sb="59" eb="61">
      <t>ケイチョウ</t>
    </rPh>
    <rPh sb="64" eb="66">
      <t>ソウダン</t>
    </rPh>
    <rPh sb="69" eb="70">
      <t>カタチ</t>
    </rPh>
    <rPh sb="78" eb="79">
      <t>ハナシ</t>
    </rPh>
    <rPh sb="80" eb="82">
      <t>ジカン</t>
    </rPh>
    <phoneticPr fontId="1"/>
  </si>
  <si>
    <t>N9O1P5</t>
  </si>
  <si>
    <t>きぬたまの家（うち）</t>
  </si>
  <si>
    <t>・親子が気軽に利用できるよう、子どもの発達に沿ったあそび、居心地のよい環境を提供し、あたたかく迎え入れる。
・利用者同士が自然とつながるよう支援者が工夫し、食や外遊びを利用し、利用者同士をつなぎ、仲間づくりができやすくする。
・利用者同士が自然に交流できるようなプログラムを実施する(わらべうた、絵本の会、手作りおもちゃの会など)。</t>
    <rPh sb="61" eb="63">
      <t>シゼン</t>
    </rPh>
    <rPh sb="70" eb="73">
      <t>シエンシャ</t>
    </rPh>
    <rPh sb="74" eb="76">
      <t>クフウ</t>
    </rPh>
    <rPh sb="78" eb="79">
      <t>ショク</t>
    </rPh>
    <rPh sb="80" eb="82">
      <t>ソトアソ</t>
    </rPh>
    <rPh sb="84" eb="86">
      <t>リヨウ</t>
    </rPh>
    <rPh sb="98" eb="100">
      <t>ナカマ</t>
    </rPh>
    <rPh sb="148" eb="150">
      <t>エホン</t>
    </rPh>
    <phoneticPr fontId="1"/>
  </si>
  <si>
    <t xml:space="preserve">・日頃から気兼ねなく、子育ての不安や悩みを相談できるようにする。
・何気ないつぶやきや、親子の様子からうかがえる悩みなどに気付きつつ、気づかないふりをして温かく見守り、ご本人がお話しやすい環境を整え、待つ。
・助産師、栄養士等の専門職に来てもらい、相談会を行う。
</t>
    <rPh sb="34" eb="36">
      <t>ナニゲ</t>
    </rPh>
    <rPh sb="44" eb="46">
      <t>オヤコ</t>
    </rPh>
    <rPh sb="47" eb="49">
      <t>ヨウス</t>
    </rPh>
    <rPh sb="56" eb="57">
      <t>ナヤ</t>
    </rPh>
    <rPh sb="61" eb="63">
      <t>キヅ</t>
    </rPh>
    <rPh sb="67" eb="68">
      <t>キ</t>
    </rPh>
    <rPh sb="77" eb="78">
      <t>アタタ</t>
    </rPh>
    <rPh sb="80" eb="82">
      <t>ミマモ</t>
    </rPh>
    <rPh sb="85" eb="87">
      <t>ホンニン</t>
    </rPh>
    <rPh sb="89" eb="90">
      <t>ハナシ</t>
    </rPh>
    <rPh sb="94" eb="96">
      <t>カンキョウ</t>
    </rPh>
    <rPh sb="97" eb="98">
      <t>トトノ</t>
    </rPh>
    <rPh sb="100" eb="101">
      <t>マ</t>
    </rPh>
    <rPh sb="112" eb="113">
      <t>ナド</t>
    </rPh>
    <rPh sb="114" eb="116">
      <t>センモン</t>
    </rPh>
    <rPh sb="116" eb="117">
      <t>ショク</t>
    </rPh>
    <rPh sb="126" eb="127">
      <t>カイ</t>
    </rPh>
    <phoneticPr fontId="1"/>
  </si>
  <si>
    <t>・インスタグラムや公式LINEなどSNSを利用した、プログラムやイベント情報の提供を行う。
・子育てに必要な情報を収集し、利用者に届きやすいように整理して提供する。
・支援者と一緒に作るMAPを利用し、地域情報を他の利用者に共有する。</t>
    <rPh sb="9" eb="11">
      <t>コウシキ</t>
    </rPh>
    <rPh sb="21" eb="23">
      <t>リヨウ</t>
    </rPh>
    <rPh sb="36" eb="38">
      <t>ジョウホウ</t>
    </rPh>
    <rPh sb="39" eb="41">
      <t>テイキョウ</t>
    </rPh>
    <rPh sb="42" eb="43">
      <t>オコナ</t>
    </rPh>
    <rPh sb="88" eb="90">
      <t>イッショ</t>
    </rPh>
    <rPh sb="91" eb="92">
      <t>ツク</t>
    </rPh>
    <rPh sb="97" eb="99">
      <t>リヨウ</t>
    </rPh>
    <rPh sb="101" eb="103">
      <t>チイキ</t>
    </rPh>
    <phoneticPr fontId="1"/>
  </si>
  <si>
    <t>・おんぶとだっこ講座、絵本の会、わらべうた、ママのためのヨガ講座などを行う。
・助産師による離乳食講座、救急講座、防災士の講座、薬剤師の薬の飲み方講座、小児科医の相談会などの専門職の講座を行う。
・プレパパ、プレママ対象の講座をなどを行う。</t>
    <rPh sb="35" eb="36">
      <t>オコナ</t>
    </rPh>
    <rPh sb="46" eb="51">
      <t>リニュウショクコウザ</t>
    </rPh>
    <rPh sb="57" eb="60">
      <t>ボウサイシ</t>
    </rPh>
    <rPh sb="61" eb="63">
      <t>コウザ</t>
    </rPh>
    <rPh sb="64" eb="67">
      <t>ヤクザイシ</t>
    </rPh>
    <rPh sb="68" eb="69">
      <t>クスリ</t>
    </rPh>
    <rPh sb="70" eb="71">
      <t>ノ</t>
    </rPh>
    <rPh sb="72" eb="73">
      <t>カタ</t>
    </rPh>
    <rPh sb="73" eb="75">
      <t>コウザ</t>
    </rPh>
    <rPh sb="76" eb="80">
      <t>ショウニカイ</t>
    </rPh>
    <rPh sb="81" eb="84">
      <t>ソウダンカイ</t>
    </rPh>
    <rPh sb="108" eb="110">
      <t>タイショウ</t>
    </rPh>
    <rPh sb="111" eb="113">
      <t>コウザ</t>
    </rPh>
    <phoneticPr fontId="1"/>
  </si>
  <si>
    <t>日常のひろばで、利用者の不安や悩みを聞き取ることだけでなく、感じ取れるよう感度を上げる。気になるケースについては記録をしてスタッフで共有する。
・各家庭の事情に合わせてサポートや見守り体制を、地域子育て支援コーディネーターと連携しながら整える。
・見守りだけでなく一歩進んだ相談の必要な利用者には、行政の関係機関につなげる。</t>
    <rPh sb="18" eb="19">
      <t>キ</t>
    </rPh>
    <rPh sb="20" eb="21">
      <t>ト</t>
    </rPh>
    <rPh sb="30" eb="31">
      <t>カン</t>
    </rPh>
    <rPh sb="32" eb="33">
      <t>ト</t>
    </rPh>
    <rPh sb="37" eb="39">
      <t>カンド</t>
    </rPh>
    <rPh sb="40" eb="41">
      <t>ア</t>
    </rPh>
    <phoneticPr fontId="1"/>
  </si>
  <si>
    <t>地域の老人福祉施設と障碍者就労施設と連携し、福祉施設で月1回以上、出張ひろばを開催し、高齢者と障碍者と子育て親子の交流を継続的に行う。</t>
    <rPh sb="0" eb="2">
      <t>チイキ</t>
    </rPh>
    <rPh sb="3" eb="9">
      <t>ロウジンフクシシセツ</t>
    </rPh>
    <rPh sb="10" eb="13">
      <t>ショウガイシャ</t>
    </rPh>
    <rPh sb="13" eb="15">
      <t>シュウロウ</t>
    </rPh>
    <rPh sb="15" eb="17">
      <t>シセツ</t>
    </rPh>
    <rPh sb="18" eb="20">
      <t>レンケイ</t>
    </rPh>
    <rPh sb="22" eb="26">
      <t>フクシシセツ</t>
    </rPh>
    <rPh sb="27" eb="28">
      <t>ツキ</t>
    </rPh>
    <rPh sb="29" eb="32">
      <t>カイイジョウ</t>
    </rPh>
    <rPh sb="33" eb="35">
      <t>シュッチョウ</t>
    </rPh>
    <rPh sb="39" eb="41">
      <t>カイサイ</t>
    </rPh>
    <rPh sb="43" eb="46">
      <t>コウレイシャ</t>
    </rPh>
    <rPh sb="47" eb="50">
      <t>ショウガイシャ</t>
    </rPh>
    <rPh sb="51" eb="53">
      <t>コソダ</t>
    </rPh>
    <rPh sb="54" eb="56">
      <t>オヤコ</t>
    </rPh>
    <rPh sb="57" eb="59">
      <t>コウリュウ</t>
    </rPh>
    <rPh sb="60" eb="63">
      <t>ケイゾクテキ</t>
    </rPh>
    <rPh sb="64" eb="65">
      <t>オコナ</t>
    </rPh>
    <phoneticPr fontId="1"/>
  </si>
  <si>
    <t>・鎌田南睦会、喜多見上部自治会、宇奈根町会などの地域の自治会の行事に参加する。（町内清掃、公園整備、どんど焼き、盆踊り、夏祭りなど）
・喜多見児童館、鎌田児童館の行事にスタッフとして参加する事で地域の親子の育ちを切れ目なく支援していく。（子どもまつり、宇奈根の渡しなど）
・とりおじさんの野鳥の観察会や写真会などの交流。
・地域の農家と協働し、ひろばでのお昼ご飯提供を行い、地域の方々にも広く提供する</t>
    <rPh sb="1" eb="4">
      <t>カマタミナミ</t>
    </rPh>
    <rPh sb="4" eb="6">
      <t>ムツミカイ</t>
    </rPh>
    <rPh sb="7" eb="15">
      <t>キタミジョウブジチカイ</t>
    </rPh>
    <rPh sb="16" eb="21">
      <t>ウナネチョウカイ</t>
    </rPh>
    <rPh sb="24" eb="26">
      <t>チイキ</t>
    </rPh>
    <rPh sb="27" eb="30">
      <t>ジチカイ</t>
    </rPh>
    <rPh sb="31" eb="33">
      <t>ギョウジ</t>
    </rPh>
    <rPh sb="34" eb="36">
      <t>サンカ</t>
    </rPh>
    <rPh sb="40" eb="44">
      <t>チョウナイセイソウ</t>
    </rPh>
    <rPh sb="45" eb="49">
      <t>コウエンセイビ</t>
    </rPh>
    <rPh sb="53" eb="54">
      <t>ヤ</t>
    </rPh>
    <rPh sb="56" eb="58">
      <t>ボンオド</t>
    </rPh>
    <rPh sb="60" eb="62">
      <t>ナツマツ</t>
    </rPh>
    <rPh sb="68" eb="74">
      <t>キタミジドウカン</t>
    </rPh>
    <rPh sb="75" eb="80">
      <t>カマタジドウカン</t>
    </rPh>
    <rPh sb="81" eb="83">
      <t>ギョウジ</t>
    </rPh>
    <rPh sb="91" eb="93">
      <t>サンカ</t>
    </rPh>
    <rPh sb="95" eb="96">
      <t>コト</t>
    </rPh>
    <rPh sb="97" eb="99">
      <t>チイキ</t>
    </rPh>
    <rPh sb="100" eb="102">
      <t>オヤコ</t>
    </rPh>
    <rPh sb="103" eb="104">
      <t>ソダ</t>
    </rPh>
    <rPh sb="106" eb="107">
      <t>キ</t>
    </rPh>
    <rPh sb="108" eb="109">
      <t>メ</t>
    </rPh>
    <rPh sb="111" eb="113">
      <t>シエン</t>
    </rPh>
    <rPh sb="119" eb="120">
      <t>コ</t>
    </rPh>
    <rPh sb="126" eb="129">
      <t>ウナネ</t>
    </rPh>
    <rPh sb="130" eb="131">
      <t>ワタ</t>
    </rPh>
    <rPh sb="144" eb="146">
      <t>ヤチョウ</t>
    </rPh>
    <rPh sb="147" eb="150">
      <t>カンサツカイ</t>
    </rPh>
    <rPh sb="151" eb="154">
      <t>シャシンカイ</t>
    </rPh>
    <rPh sb="157" eb="159">
      <t>コウリュウ</t>
    </rPh>
    <rPh sb="162" eb="164">
      <t>チイキ</t>
    </rPh>
    <rPh sb="165" eb="167">
      <t>ノウカ</t>
    </rPh>
    <rPh sb="168" eb="170">
      <t>キョウドウ</t>
    </rPh>
    <rPh sb="178" eb="179">
      <t>ヒル</t>
    </rPh>
    <rPh sb="180" eb="181">
      <t>ハン</t>
    </rPh>
    <rPh sb="181" eb="183">
      <t>テイキョウ</t>
    </rPh>
    <rPh sb="184" eb="185">
      <t>オコナ</t>
    </rPh>
    <rPh sb="187" eb="189">
      <t>チイキ</t>
    </rPh>
    <rPh sb="190" eb="192">
      <t>カタガタ</t>
    </rPh>
    <rPh sb="194" eb="195">
      <t>ヒロ</t>
    </rPh>
    <rPh sb="196" eb="198">
      <t>テイキョウ</t>
    </rPh>
    <phoneticPr fontId="1"/>
  </si>
  <si>
    <t>・「きぬたまあそび村」週3日以上、「砧あそびの杜」週3日以上、ひろばスタッフが子育てサポーターとして参加し、乳幼児親子が参加しやすい環境を作り、外遊びの促進に務める。
・きぬたま号を使用し、日常的に乳幼児のおもちゃを搬入し、授乳スペース、おむつ替えなどに利用する。
・外遊びの場で相談や心配事が話しやすい環境と、見守り体制を整える。</t>
    <rPh sb="9" eb="10">
      <t>ムラ</t>
    </rPh>
    <rPh sb="11" eb="12">
      <t>シュウ</t>
    </rPh>
    <rPh sb="13" eb="14">
      <t>ニチ</t>
    </rPh>
    <rPh sb="14" eb="16">
      <t>イジョウ</t>
    </rPh>
    <rPh sb="18" eb="19">
      <t>キヌタ</t>
    </rPh>
    <rPh sb="23" eb="24">
      <t>モリ</t>
    </rPh>
    <rPh sb="25" eb="26">
      <t>シュウ</t>
    </rPh>
    <rPh sb="27" eb="30">
      <t>カイジョウ</t>
    </rPh>
    <rPh sb="39" eb="41">
      <t>コソダ</t>
    </rPh>
    <rPh sb="50" eb="52">
      <t>サンカ</t>
    </rPh>
    <rPh sb="54" eb="57">
      <t>ニュウヨウジ</t>
    </rPh>
    <rPh sb="57" eb="59">
      <t>オヤコ</t>
    </rPh>
    <rPh sb="60" eb="62">
      <t>サンカ</t>
    </rPh>
    <rPh sb="66" eb="68">
      <t>カンキョウ</t>
    </rPh>
    <rPh sb="69" eb="70">
      <t>ツク</t>
    </rPh>
    <rPh sb="72" eb="74">
      <t>ソトアソ</t>
    </rPh>
    <rPh sb="76" eb="78">
      <t>ソクシン</t>
    </rPh>
    <rPh sb="79" eb="80">
      <t>ツト</t>
    </rPh>
    <rPh sb="89" eb="90">
      <t>ゴウ</t>
    </rPh>
    <rPh sb="91" eb="93">
      <t>シヨウ</t>
    </rPh>
    <rPh sb="95" eb="98">
      <t>ニチジョウテキ</t>
    </rPh>
    <rPh sb="99" eb="102">
      <t>ニュウヨウジ</t>
    </rPh>
    <rPh sb="108" eb="110">
      <t>ハンニュウ</t>
    </rPh>
    <rPh sb="112" eb="114">
      <t>ジュニュウ</t>
    </rPh>
    <rPh sb="122" eb="123">
      <t>ガ</t>
    </rPh>
    <rPh sb="127" eb="129">
      <t>リヨウ</t>
    </rPh>
    <rPh sb="134" eb="136">
      <t>ソトアソ</t>
    </rPh>
    <rPh sb="138" eb="139">
      <t>バ</t>
    </rPh>
    <rPh sb="140" eb="142">
      <t>ソウダン</t>
    </rPh>
    <rPh sb="143" eb="146">
      <t>シンパイゴト</t>
    </rPh>
    <rPh sb="147" eb="148">
      <t>ハナ</t>
    </rPh>
    <rPh sb="152" eb="154">
      <t>カンキョウ</t>
    </rPh>
    <rPh sb="156" eb="158">
      <t>ミマモ</t>
    </rPh>
    <rPh sb="159" eb="161">
      <t>タイセイ</t>
    </rPh>
    <rPh sb="162" eb="163">
      <t>トトノ</t>
    </rPh>
    <phoneticPr fontId="1"/>
  </si>
  <si>
    <t>日常の子育てに疲れている方や不眠に悩む利用者が一時的に休息できるよう、安心できる環境を用意する。相談がある場合は専任のスタッフが丁寧に話を聞き対応する。</t>
    <rPh sb="0" eb="2">
      <t>ニチジョウ</t>
    </rPh>
    <rPh sb="3" eb="5">
      <t>コソダ</t>
    </rPh>
    <rPh sb="7" eb="8">
      <t>ツカ</t>
    </rPh>
    <rPh sb="12" eb="13">
      <t>カタ</t>
    </rPh>
    <rPh sb="14" eb="16">
      <t>フミン</t>
    </rPh>
    <rPh sb="17" eb="18">
      <t>ナヤ</t>
    </rPh>
    <rPh sb="19" eb="22">
      <t>リヨウシャ</t>
    </rPh>
    <rPh sb="23" eb="26">
      <t>イチジテキ</t>
    </rPh>
    <rPh sb="27" eb="29">
      <t>キュウソク</t>
    </rPh>
    <rPh sb="35" eb="37">
      <t>アンシン</t>
    </rPh>
    <rPh sb="40" eb="42">
      <t>カンキョウ</t>
    </rPh>
    <rPh sb="43" eb="45">
      <t>ヨウイ</t>
    </rPh>
    <rPh sb="48" eb="50">
      <t>ソウダン</t>
    </rPh>
    <rPh sb="53" eb="55">
      <t>バアイ</t>
    </rPh>
    <rPh sb="56" eb="58">
      <t>センニン</t>
    </rPh>
    <rPh sb="64" eb="66">
      <t>テイネイ</t>
    </rPh>
    <rPh sb="67" eb="68">
      <t>ハナシ</t>
    </rPh>
    <rPh sb="69" eb="70">
      <t>キ</t>
    </rPh>
    <rPh sb="71" eb="73">
      <t>タイオウ</t>
    </rPh>
    <phoneticPr fontId="1"/>
  </si>
  <si>
    <t>K4L8M2</t>
  </si>
  <si>
    <t>おでかけひろば　ぶりっじ＠roka</t>
  </si>
  <si>
    <t>・気軽にこれて、ほっと安心できる実家のような場の提供を目指し、あたたかく迎え入れる。
・子どものあそびの環境（月齢・発達に応じたあそび）、親たちにとっても居心地よい環境の提供。
・利用者さん同士を意図的につなげたり、時には、スタッフが介入しなくても自然につながれる場づくり。
・利用者さん同士が交流ができるようなプログラムの開催</t>
  </si>
  <si>
    <t>・気兼ねなく不安や悩みを相談できるようにする。
・プログラム講師、助産師、子育て支援コーディネーターに来てもらい、個別の相談を行う。
・ピアサポート（利用者さん同士でつながり、お互いに困りごとなど話せる環境づくり）</t>
  </si>
  <si>
    <t>・子育てに必要な情報の提供、見やすいように工夫・掲示。
・利用者のニーズを聞き取り、情報あつめ。
・他から（支援者、利用者、近隣の方等）きた情報の共有。</t>
  </si>
  <si>
    <t>・抱っことおんぶ、事故予防、小児医療のかかり方、防災、のんびりゆったりおしゃべりタイムなどの講習等を行う。</t>
    <rPh sb="46" eb="48">
      <t>コウシュウ</t>
    </rPh>
    <rPh sb="48" eb="49">
      <t>トウ</t>
    </rPh>
    <phoneticPr fontId="1"/>
  </si>
  <si>
    <t>・特に支援が必要なケースについては相談内容を記録し、職員や地域子育て相談機関（Ⅰ型）と情報共有、支援方針を検討し、子ども家庭支援センター、健康づくり課等へ相談や連携を図る。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t>
  </si>
  <si>
    <t>・ひろばが主催するプログラムに地域の方に一緒に携わってもらったり、具体的に紹介したり、地域の他団体が主催する集まりに参加し、相互交流を図る。
ひろば主催プログラム：ろかめし、春まつり、バザー、防災プログラム、季節の行事など
地域の他団体が主催する集まり：児童館主催の交流会、社協主催のメッセや交流会、町会主催のお祭り、自治会主催の防災プログラムなど</t>
  </si>
  <si>
    <t>・外あそびで定期的にひろばの取り組みを出張して実施する。芦花保育園隣の公園は、保育園と連携をとりながら実施、南烏山二丁目みんなのにわ緑地は、烏山地域の力を集める会と連携をとり実施、烏山プレーパークはちびっこプレーパークと連携、実施する。
・子育て支援コーディネーターと連携をし、北烏山地域へ定期的にひろばの取り組みを出張して実施する。常栄寺、ぶんぶくテラマチ等。</t>
  </si>
  <si>
    <t>・プレママ、プレパパ向けに沐浴講座の実施をする。地域情報の提供、交流もし、産前産後の過ごし方の疑問や不安を解消できるような場作り、その後も気軽な相談場所として利用できるようにする。
・子育てに関する講座（保育園のキホンのキ、小児科のかかりかた等）や育児体験プログラム（プラレール＆工作、パパ会等）を実施し、より幅広い方に参加してもらう。</t>
  </si>
  <si>
    <t>助産師・理学療法士を迎えて、利用者さんへのプログラムを月２回実施する。</t>
  </si>
  <si>
    <t>ひろば内で都度マットを敷き、横になることができるようにリラックスグッズを用意。疲れている、眠れていないといった話が出た時にもお薦めする。
相談などがある場合、丁寧に傾聴し、必要な場合は専門機関につなげる。</t>
    <rPh sb="69" eb="71">
      <t>ソウダン</t>
    </rPh>
    <rPh sb="76" eb="78">
      <t>バアイ</t>
    </rPh>
    <rPh sb="79" eb="81">
      <t>テイネイ</t>
    </rPh>
    <rPh sb="82" eb="84">
      <t>ケイチョウ</t>
    </rPh>
    <rPh sb="86" eb="88">
      <t>ヒツヨウ</t>
    </rPh>
    <rPh sb="89" eb="91">
      <t>バアイ</t>
    </rPh>
    <rPh sb="92" eb="96">
      <t>センモンキカン</t>
    </rPh>
    <phoneticPr fontId="1"/>
  </si>
  <si>
    <t>W8X4Y6</t>
  </si>
  <si>
    <t>そらまめハウス</t>
  </si>
  <si>
    <t>親子が交流できる開放された場所を提供し、外遊びを取り入れた日常生活を送られるように促進する。</t>
  </si>
  <si>
    <t>開室中随時スタッフが対応する。また、講習会を実施し、その場での質疑応答やアンケートで潜在的なニーズを知る。</t>
  </si>
  <si>
    <t>開室中随時スタッフが対応する。また、ハウス内に近隣の子育て関連施設のパンフレットやチラシ、イベントのチラシ案内を提供する。</t>
  </si>
  <si>
    <t>絵本の読み聞かせや遠足、季節を楽しめるイベントなどを行う。</t>
  </si>
  <si>
    <t>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t>
    <rPh sb="0" eb="2">
      <t>ニチジョウ</t>
    </rPh>
    <rPh sb="8" eb="10">
      <t>リヨウ</t>
    </rPh>
    <rPh sb="10" eb="11">
      <t>シャ</t>
    </rPh>
    <rPh sb="12" eb="14">
      <t>フアン</t>
    </rPh>
    <rPh sb="15" eb="16">
      <t>ナヤ</t>
    </rPh>
    <rPh sb="18" eb="19">
      <t>キ</t>
    </rPh>
    <rPh sb="20" eb="21">
      <t>ト</t>
    </rPh>
    <rPh sb="23" eb="24">
      <t>キ</t>
    </rPh>
    <rPh sb="35" eb="37">
      <t>キロク</t>
    </rPh>
    <rPh sb="45" eb="47">
      <t>キョウユウ</t>
    </rPh>
    <rPh sb="50" eb="51">
      <t>トク</t>
    </rPh>
    <rPh sb="52" eb="53">
      <t>キ</t>
    </rPh>
    <rPh sb="65" eb="67">
      <t>キンリン</t>
    </rPh>
    <rPh sb="68" eb="72">
      <t>ソウダンキカン</t>
    </rPh>
    <rPh sb="74" eb="78">
      <t>チイキコソダ</t>
    </rPh>
    <rPh sb="79" eb="81">
      <t>シエン</t>
    </rPh>
    <rPh sb="90" eb="91">
      <t>コ</t>
    </rPh>
    <rPh sb="93" eb="95">
      <t>カテイ</t>
    </rPh>
    <rPh sb="95" eb="97">
      <t>シエン</t>
    </rPh>
    <rPh sb="102" eb="104">
      <t>ケンコウ</t>
    </rPh>
    <rPh sb="107" eb="108">
      <t>カ</t>
    </rPh>
    <rPh sb="109" eb="111">
      <t>タントウ</t>
    </rPh>
    <rPh sb="112" eb="116">
      <t>ジョウホウキョウユウ</t>
    </rPh>
    <rPh sb="120" eb="121">
      <t>ツト</t>
    </rPh>
    <phoneticPr fontId="1"/>
  </si>
  <si>
    <t>プレーワーカーとスタッフが他のプレーパークに出向き、出張型おでかけひろばを開催。
出張するプレーパーク：駒沢はらっぱプレーパーク、世田谷プレーパーク、烏山プレーパーク
※荒天時は、雨宿りできる場所、もしくはシートで屋根を張り、実施致します。</t>
    <rPh sb="41" eb="43">
      <t>シュッチョウ</t>
    </rPh>
    <rPh sb="52" eb="54">
      <t>コマザワ</t>
    </rPh>
    <rPh sb="65" eb="68">
      <t>セタガヤ</t>
    </rPh>
    <rPh sb="75" eb="77">
      <t>カラスヤマ</t>
    </rPh>
    <rPh sb="86" eb="89">
      <t>コウテンジ</t>
    </rPh>
    <phoneticPr fontId="1"/>
  </si>
  <si>
    <t>父親・母親の育児参加を促進するため、月2回「パパトコサタデー」「パパトコサンデー」と題し、親子で参加でき、楽しめるイベントを実施。
内容：コーヒーを煎って飲んでみよう、アルミ缶でごはんを炊いてみよう、七輪でとうもろこしを焼こう、水遊び、根菜汁を作ろう、薪割りワークショップ、あったかチャイを作ろう、お汁粉を食べよう、あそぼうパン、コロッケを作ろう等
※内容は変更する可能性があります。</t>
    <rPh sb="174" eb="175">
      <t>ナド</t>
    </rPh>
    <rPh sb="177" eb="179">
      <t>ナイヨウ</t>
    </rPh>
    <rPh sb="180" eb="182">
      <t>ヘンコウ</t>
    </rPh>
    <rPh sb="184" eb="187">
      <t>カノウセイ</t>
    </rPh>
    <phoneticPr fontId="1"/>
  </si>
  <si>
    <t>T3U7V1</t>
  </si>
  <si>
    <t>生活クラブ子育て広場ぶらんこ</t>
    <rPh sb="0" eb="2">
      <t>セイカツ</t>
    </rPh>
    <rPh sb="5" eb="7">
      <t>コソダ</t>
    </rPh>
    <rPh sb="8" eb="10">
      <t>ヒロバ</t>
    </rPh>
    <phoneticPr fontId="52"/>
  </si>
  <si>
    <t>・親子が気軽に利用できるよう、子どもの発達に沿ったあそび、居心地のよい環境を提供し、あたたかく迎え入れる。
・支援者が意識的に利用者同士を紹介するなど、利用者同士をつなぐ。
・利用者同士が自然に交流できるようなプログラムを実施する（ふれあい遊びや絵本の紹介会、ウクレレを弾いたり音楽を楽しむ会、親子クッキングなど）
　</t>
    <rPh sb="120" eb="121">
      <t>アソビ</t>
    </rPh>
    <rPh sb="123" eb="125">
      <t>エホn</t>
    </rPh>
    <rPh sb="126" eb="129">
      <t>ショウカイ</t>
    </rPh>
    <rPh sb="135" eb="136">
      <t>ヒイタ</t>
    </rPh>
    <rPh sb="142" eb="143">
      <t>タノシ</t>
    </rPh>
    <rPh sb="147" eb="158">
      <t>r</t>
    </rPh>
    <phoneticPr fontId="1"/>
  </si>
  <si>
    <t>・日頃から気兼ねなく、子育ての不安や悩みをひろばスタッフに相談できるような雰囲気を心がける
・助産師、栄養士に毎月来てもらい、個別の相談を行う。
・コーディネーターさんに来てもらい、連携しながら利用者の相談に寄り添い、関係機関に繋げる</t>
    <rPh sb="37" eb="40">
      <t>フンイキ</t>
    </rPh>
    <rPh sb="41" eb="42">
      <t>ココロ</t>
    </rPh>
    <rPh sb="55" eb="57">
      <t>マイツキ</t>
    </rPh>
    <rPh sb="85" eb="86">
      <t xml:space="preserve">キテ </t>
    </rPh>
    <rPh sb="91" eb="93">
      <t>レンケイ</t>
    </rPh>
    <rPh sb="97" eb="100">
      <t>リヨウ</t>
    </rPh>
    <rPh sb="101" eb="103">
      <t>ソウダンブン</t>
    </rPh>
    <rPh sb="104" eb="105">
      <t>ヨリソイ</t>
    </rPh>
    <rPh sb="109" eb="113">
      <t>カンケイ</t>
    </rPh>
    <rPh sb="114" eb="115">
      <t>ツナゲル</t>
    </rPh>
    <phoneticPr fontId="1"/>
  </si>
  <si>
    <t>・子育てに必要な情報を収集し、利用者に届きやすいように整理して提供する（情報誌「せたがや通信」の配布など）。
・支援者からだけでなく、利用者からの情報も他の利用者に共有する。（利用者の意見をまとめた地域情報を掲示する）</t>
    <rPh sb="88" eb="91">
      <t>リヨウ</t>
    </rPh>
    <rPh sb="92" eb="94">
      <t>イケn</t>
    </rPh>
    <rPh sb="99" eb="103">
      <t>チイキ</t>
    </rPh>
    <rPh sb="104" eb="106">
      <t>ケイジ</t>
    </rPh>
    <phoneticPr fontId="1"/>
  </si>
  <si>
    <t>・離乳食講習会を開催し、簡単にできる離乳食の紹介と試食を行い、親子で情報を共有できる機会を作る
・０歳（未歩行）向けの赤ちゃんの発達理解促進と関わり方を学び合える赤ちゃんひろばを毎月開催し、参加者同士情報共有し、学び合える場を提供する</t>
    <rPh sb="50" eb="51">
      <t>サイ</t>
    </rPh>
    <rPh sb="52" eb="53">
      <t xml:space="preserve">マダ </t>
    </rPh>
    <rPh sb="53" eb="55">
      <t>ホコウ</t>
    </rPh>
    <rPh sb="56" eb="57">
      <t>ムケ</t>
    </rPh>
    <rPh sb="59" eb="60">
      <t>アカチャ</t>
    </rPh>
    <rPh sb="64" eb="70">
      <t>ハッタテゥ</t>
    </rPh>
    <rPh sb="71" eb="72">
      <t>カカワリ</t>
    </rPh>
    <rPh sb="76" eb="77">
      <t>マナビ</t>
    </rPh>
    <rPh sb="81" eb="82">
      <t>アカチャ</t>
    </rPh>
    <rPh sb="89" eb="91">
      <t>マイツキ</t>
    </rPh>
    <rPh sb="91" eb="93">
      <t>カイサイ</t>
    </rPh>
    <rPh sb="95" eb="102">
      <t>サンカ</t>
    </rPh>
    <rPh sb="102" eb="104">
      <t>キョウユウ</t>
    </rPh>
    <rPh sb="106" eb="107">
      <t>マナビ</t>
    </rPh>
    <rPh sb="111" eb="112">
      <t xml:space="preserve">バ </t>
    </rPh>
    <rPh sb="113" eb="115">
      <t>テイキョウ</t>
    </rPh>
    <phoneticPr fontId="1"/>
  </si>
  <si>
    <t>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
毎月１回「子育てなんでも相談日」を開催し、ひろば内で気軽に相談できる雰囲気を作る</t>
    <rPh sb="0" eb="2">
      <t>ニチジョウ</t>
    </rPh>
    <rPh sb="8" eb="10">
      <t>リヨウ</t>
    </rPh>
    <rPh sb="10" eb="11">
      <t>シャ</t>
    </rPh>
    <rPh sb="12" eb="14">
      <t>フアン</t>
    </rPh>
    <rPh sb="15" eb="16">
      <t>ナヤ</t>
    </rPh>
    <rPh sb="18" eb="19">
      <t>キ</t>
    </rPh>
    <rPh sb="20" eb="21">
      <t>ト</t>
    </rPh>
    <rPh sb="23" eb="24">
      <t>キ</t>
    </rPh>
    <rPh sb="35" eb="37">
      <t>キロク</t>
    </rPh>
    <rPh sb="45" eb="47">
      <t>キョウユウ</t>
    </rPh>
    <rPh sb="50" eb="51">
      <t>トク</t>
    </rPh>
    <rPh sb="52" eb="53">
      <t>キ</t>
    </rPh>
    <rPh sb="65" eb="67">
      <t>キンリン</t>
    </rPh>
    <rPh sb="68" eb="72">
      <t>ソウダンキカン</t>
    </rPh>
    <rPh sb="74" eb="78">
      <t>チイキコソダ</t>
    </rPh>
    <rPh sb="79" eb="81">
      <t>シエン</t>
    </rPh>
    <rPh sb="90" eb="91">
      <t>コ</t>
    </rPh>
    <rPh sb="93" eb="95">
      <t>カテイ</t>
    </rPh>
    <rPh sb="95" eb="97">
      <t>シエン</t>
    </rPh>
    <rPh sb="102" eb="104">
      <t>ケンコウ</t>
    </rPh>
    <rPh sb="107" eb="108">
      <t>カ</t>
    </rPh>
    <rPh sb="109" eb="111">
      <t>タントウ</t>
    </rPh>
    <rPh sb="112" eb="116">
      <t>ジョウホウキョウユウ</t>
    </rPh>
    <rPh sb="120" eb="121">
      <t>ツト</t>
    </rPh>
    <rPh sb="125" eb="127">
      <t>マイツキ</t>
    </rPh>
    <rPh sb="128" eb="129">
      <t xml:space="preserve">カイ </t>
    </rPh>
    <rPh sb="130" eb="132">
      <t>コソダテ</t>
    </rPh>
    <rPh sb="137" eb="140">
      <t>ソウダn</t>
    </rPh>
    <rPh sb="142" eb="144">
      <t>カイサイ</t>
    </rPh>
    <rPh sb="149" eb="150">
      <t>🈚️</t>
    </rPh>
    <rPh sb="151" eb="153">
      <t>キガル</t>
    </rPh>
    <rPh sb="154" eb="156">
      <t>ソウダn</t>
    </rPh>
    <rPh sb="159" eb="162">
      <t>フンイキ</t>
    </rPh>
    <rPh sb="163" eb="164">
      <t>ツクル</t>
    </rPh>
    <phoneticPr fontId="1"/>
  </si>
  <si>
    <t>近隣の山下西公園に出向き、地域の親子と交流する。荒天の場合は延期して実施する。また夏場など暑いい時期は児童館に出向き、地域の親子と交流する。</t>
    <rPh sb="0" eb="2">
      <t>キンリn</t>
    </rPh>
    <rPh sb="3" eb="5">
      <t>ヤマ</t>
    </rPh>
    <rPh sb="5" eb="8">
      <t>ニシ</t>
    </rPh>
    <rPh sb="9" eb="11">
      <t>デムキ</t>
    </rPh>
    <rPh sb="13" eb="15">
      <t>チイキ</t>
    </rPh>
    <rPh sb="16" eb="18">
      <t>オヤコ</t>
    </rPh>
    <rPh sb="19" eb="21">
      <t>コウリュウ</t>
    </rPh>
    <rPh sb="24" eb="26">
      <t>コウテン</t>
    </rPh>
    <rPh sb="27" eb="29">
      <t>バアイ</t>
    </rPh>
    <rPh sb="30" eb="32">
      <t>エンキ</t>
    </rPh>
    <rPh sb="34" eb="36">
      <t>ジッシ</t>
    </rPh>
    <rPh sb="41" eb="43">
      <t>ナテゥ</t>
    </rPh>
    <rPh sb="45" eb="46">
      <t>アツイ</t>
    </rPh>
    <rPh sb="51" eb="54">
      <t>ジドウカn</t>
    </rPh>
    <rPh sb="55" eb="57">
      <t>デムキ</t>
    </rPh>
    <rPh sb="59" eb="61">
      <t>チイキ</t>
    </rPh>
    <phoneticPr fontId="1"/>
  </si>
  <si>
    <t>・プレママ・プレパパが、子育て中のママ・パパと交流したり、赤ちゃんを抱っこしてみる会を実施する。
・親子で楽しみながら成長を促す
「音楽ムーブメント」を開催する
・助産師さんによる赤ちゃんの発達を理解し、適切な抱っこやおんぶの方法を学べる講座を開催する
・地域の農園で家族で収穫体験ができる機会を作る。雨天延期。
・双子ちゃんが交流できる会を開催する</t>
    <rPh sb="128" eb="130">
      <t>チイキ</t>
    </rPh>
    <rPh sb="131" eb="133">
      <t>ノウエn</t>
    </rPh>
    <rPh sb="134" eb="136">
      <t>カゾク</t>
    </rPh>
    <rPh sb="137" eb="141">
      <t>シュウカク</t>
    </rPh>
    <rPh sb="145" eb="147">
      <t xml:space="preserve">キカイヲ </t>
    </rPh>
    <rPh sb="148" eb="149">
      <t>ツクル</t>
    </rPh>
    <rPh sb="151" eb="153">
      <t>ウテn</t>
    </rPh>
    <rPh sb="153" eb="155">
      <t>エンキ</t>
    </rPh>
    <rPh sb="158" eb="160">
      <t>フタゴ</t>
    </rPh>
    <rPh sb="164" eb="166">
      <t>コウリュウ</t>
    </rPh>
    <rPh sb="169" eb="170">
      <t>カイ</t>
    </rPh>
    <rPh sb="171" eb="173">
      <t>カイサイ</t>
    </rPh>
    <phoneticPr fontId="1"/>
  </si>
  <si>
    <t>普段ひろばに来られない方が気軽に利用できるように、拠点のひろばにある遊具等を持参し出張ひろばを実施する。
子育てに不安などを抱えている親子に対する相談や情報交換ができる場となるようにする。
絵本や手遊びを楽しむ時間や不定期でおしゃべり会などを開催し、親子で楽しみながら愛着関係を育めるような講座を開催する。地域の親子同士でのつながりや交流が深められるようなきっかけづくりと継続的な見守りと援助を行う</t>
    <rPh sb="95" eb="97">
      <t>エホn</t>
    </rPh>
    <rPh sb="98" eb="100">
      <t>テアソビ</t>
    </rPh>
    <rPh sb="102" eb="103">
      <t>タノシ</t>
    </rPh>
    <rPh sb="105" eb="107">
      <t>ジカn</t>
    </rPh>
    <rPh sb="108" eb="111">
      <t>フテイ</t>
    </rPh>
    <rPh sb="121" eb="123">
      <t>カイサイ</t>
    </rPh>
    <rPh sb="125" eb="127">
      <t>オヤ</t>
    </rPh>
    <rPh sb="128" eb="129">
      <t>タノシ</t>
    </rPh>
    <rPh sb="134" eb="138">
      <t>アイ</t>
    </rPh>
    <rPh sb="139" eb="140">
      <t>ハグクメ</t>
    </rPh>
    <rPh sb="145" eb="147">
      <t>コウザ</t>
    </rPh>
    <rPh sb="148" eb="150">
      <t>カイサイ</t>
    </rPh>
    <rPh sb="167" eb="169">
      <t>コウリュウ</t>
    </rPh>
    <rPh sb="170" eb="171">
      <t>フカメ</t>
    </rPh>
    <rPh sb="186" eb="189">
      <t>ケイゾク</t>
    </rPh>
    <rPh sb="190" eb="192">
      <t>ミマモリ</t>
    </rPh>
    <rPh sb="194" eb="196">
      <t>エn</t>
    </rPh>
    <rPh sb="197" eb="198">
      <t>オコナウ</t>
    </rPh>
    <phoneticPr fontId="1"/>
  </si>
  <si>
    <t>育児の様々な疑問やママ自身の体のお悩みなど、ひろば内で気軽に助産師さんに相談できる日を毎月決まった日に開催する。</t>
    <rPh sb="0" eb="2">
      <t>イクジ</t>
    </rPh>
    <rPh sb="3" eb="4">
      <t>サマザマ</t>
    </rPh>
    <rPh sb="6" eb="8">
      <t>ギモn</t>
    </rPh>
    <rPh sb="14" eb="15">
      <t>カラダ</t>
    </rPh>
    <rPh sb="25" eb="26">
      <t>🈚️</t>
    </rPh>
    <rPh sb="27" eb="29">
      <t>キガル</t>
    </rPh>
    <rPh sb="30" eb="33">
      <t>ジョサンシ</t>
    </rPh>
    <rPh sb="36" eb="38">
      <t>ソウダn</t>
    </rPh>
    <rPh sb="41" eb="42">
      <t>ヒヲ</t>
    </rPh>
    <rPh sb="43" eb="45">
      <t>マイツキ</t>
    </rPh>
    <rPh sb="51" eb="53">
      <t>カイサイ</t>
    </rPh>
    <phoneticPr fontId="1"/>
  </si>
  <si>
    <t xml:space="preserve">育児で疲労した方がひろば内のらっこスペースを気兼ねなく利用できるためのきっかけづくりと、子どもを専任スタッフに預けて、育児の様々な疑問やママ自身の体のお悩みを相談できる機会を定期的に実施する
</t>
    <rPh sb="0" eb="2">
      <t>イクジ</t>
    </rPh>
    <rPh sb="3" eb="5">
      <t>ヒロウ</t>
    </rPh>
    <rPh sb="7" eb="8">
      <t>カタ</t>
    </rPh>
    <rPh sb="12" eb="13">
      <t>🈚️</t>
    </rPh>
    <rPh sb="22" eb="24">
      <t>キガネ</t>
    </rPh>
    <rPh sb="27" eb="29">
      <t>リヨウ</t>
    </rPh>
    <rPh sb="44" eb="45">
      <t>コドモ</t>
    </rPh>
    <rPh sb="48" eb="50">
      <t>センニn</t>
    </rPh>
    <rPh sb="55" eb="56">
      <t>アズケ</t>
    </rPh>
    <rPh sb="59" eb="61">
      <t>イクジ</t>
    </rPh>
    <rPh sb="62" eb="63">
      <t>サマ</t>
    </rPh>
    <rPh sb="65" eb="67">
      <t>ギモn</t>
    </rPh>
    <rPh sb="73" eb="74">
      <t>カラダ</t>
    </rPh>
    <rPh sb="79" eb="81">
      <t>ソウダn</t>
    </rPh>
    <rPh sb="84" eb="86">
      <t>キカイ</t>
    </rPh>
    <rPh sb="87" eb="90">
      <t>テイキテ</t>
    </rPh>
    <rPh sb="91" eb="93">
      <t>ジッシ</t>
    </rPh>
    <phoneticPr fontId="1"/>
  </si>
  <si>
    <t>日常の子育てに疲れている方や不眠に悩む利用者が一時的に休息できるよう、安心できる環境を用意する。相談がある場合は専任のスタッフが丁寧に話を聞き対応する。</t>
  </si>
  <si>
    <t>Z2A7B9</t>
  </si>
  <si>
    <t>おでかけひろば　一空（いっくう）</t>
  </si>
  <si>
    <t>親戚の家に遊びに来たように、ホッと一息、肩の力を抜ける居場所の提供。月齢にあったおもちゃの提供、季節のイベントを行う。利用者同士を繋がるように支援者が言葉がけを行う。妊娠中から子育て中の親子、支援者、地域の方々と繋がる機会を設け、多くの見守りの中で子育てが出来るよう働きかける。その日の出来事、気になる親子の様子を日報に記入しスタッフと共有し、継続的にサポートする。</t>
    <phoneticPr fontId="8"/>
  </si>
  <si>
    <t>日頃の利用時から声掛けを行い、相談しやすい関係を築く。月に１度行う助産師さんの相談会では、1対1で小さな事でも相談できるよう行う。相談事はスタッフと共有し、サポートが必要な方には継続的にサポートを行う。また月に１度、地域コーディネーターの方にいらして頂き、幅広い相談にも対応できるようにする。利用者同士が支え合えるよう、同じような悩みをもっていた先輩ママさんなどを紹介、話が出来るばを設ける。</t>
    <rPh sb="15" eb="17">
      <t>ソウダン</t>
    </rPh>
    <rPh sb="31" eb="32">
      <t>オコナ</t>
    </rPh>
    <rPh sb="46" eb="47">
      <t>タイ</t>
    </rPh>
    <rPh sb="49" eb="50">
      <t>チイ</t>
    </rPh>
    <rPh sb="52" eb="53">
      <t>コト</t>
    </rPh>
    <rPh sb="55" eb="57">
      <t>ソウダン</t>
    </rPh>
    <rPh sb="65" eb="68">
      <t>ソウダンゴト</t>
    </rPh>
    <rPh sb="74" eb="76">
      <t>キョウユウ</t>
    </rPh>
    <rPh sb="83" eb="85">
      <t>ヒツヨウ</t>
    </rPh>
    <rPh sb="86" eb="87">
      <t>カタ</t>
    </rPh>
    <rPh sb="89" eb="92">
      <t>ケイゾクテキ</t>
    </rPh>
    <rPh sb="98" eb="99">
      <t>オコナ</t>
    </rPh>
    <rPh sb="103" eb="104">
      <t>ツキ</t>
    </rPh>
    <rPh sb="106" eb="107">
      <t>ド</t>
    </rPh>
    <rPh sb="108" eb="110">
      <t>チイキ</t>
    </rPh>
    <rPh sb="119" eb="120">
      <t>カタ</t>
    </rPh>
    <rPh sb="125" eb="126">
      <t>イタダ</t>
    </rPh>
    <rPh sb="128" eb="130">
      <t>ハバヒロ</t>
    </rPh>
    <rPh sb="131" eb="133">
      <t>ソウダン</t>
    </rPh>
    <rPh sb="135" eb="137">
      <t>タイオウ</t>
    </rPh>
    <rPh sb="146" eb="149">
      <t>リヨウシャ</t>
    </rPh>
    <rPh sb="149" eb="151">
      <t>ドウシ</t>
    </rPh>
    <rPh sb="152" eb="153">
      <t>ササ</t>
    </rPh>
    <rPh sb="154" eb="155">
      <t>ア</t>
    </rPh>
    <rPh sb="160" eb="161">
      <t>オナ</t>
    </rPh>
    <rPh sb="165" eb="166">
      <t>ナヤ</t>
    </rPh>
    <rPh sb="173" eb="175">
      <t>センパイ</t>
    </rPh>
    <rPh sb="182" eb="184">
      <t>ショウカイ</t>
    </rPh>
    <rPh sb="185" eb="186">
      <t>ハナシ</t>
    </rPh>
    <rPh sb="187" eb="189">
      <t>デキ</t>
    </rPh>
    <rPh sb="192" eb="193">
      <t>モウ</t>
    </rPh>
    <phoneticPr fontId="1"/>
  </si>
  <si>
    <t>おでかけひろば一空の月の予定のみならず、子育てに関する情報、地域のイベント等をフェイスブック、インスタグラムなどで発信し、幅広く情報を提供する。利用者からの情報も確認後、上記にて情報を提供する。提供した情報の様子などを写真、文章で表し、フェイスブック、インスタグラムで報告し、次に繋げる。</t>
    <rPh sb="57" eb="59">
      <t>ハッシン</t>
    </rPh>
    <phoneticPr fontId="1"/>
  </si>
  <si>
    <t>・おんぶとだっこの講習会・夏の過ごし方講座・離乳食講座・年齢別、絵本の選び方講座・お父さんと絵本（絵本選び、よみきかせ方など）・丁寧な子育て講座・ベビーヨガ・リトミック（ねんねのお友達・よちよちのお友達）・こどもの救急講座・おはなしかい（午前：わらべうた、午後：よみきかせ）などを実施。また利用者の要望も聞き入れながら実施する。</t>
    <rPh sb="140" eb="142">
      <t>ジッシ</t>
    </rPh>
    <rPh sb="145" eb="148">
      <t>リヨウシャ</t>
    </rPh>
    <rPh sb="149" eb="151">
      <t>ヨウボウ</t>
    </rPh>
    <rPh sb="152" eb="153">
      <t>キ</t>
    </rPh>
    <rPh sb="154" eb="155">
      <t>イ</t>
    </rPh>
    <rPh sb="159" eb="161">
      <t>ジッシ</t>
    </rPh>
    <phoneticPr fontId="1"/>
  </si>
  <si>
    <t>日頃から声を掛け、話しやすい関係を築く。相談があった場合は日報に相談内容、どのような対応をしたかを記録してスタッフと共有する。ひろば内での対応が難しい場合は、相談内容に応じて、助産師、地域子育て支援コーディネーター、子ども家庭支援センター、健康づくり課などに繋げ、ひろば内だけで抱え込まず情報を共有、早急に相談が解決できるよう務める。</t>
    <rPh sb="0" eb="2">
      <t>ヒゴロ</t>
    </rPh>
    <rPh sb="4" eb="5">
      <t>コエ</t>
    </rPh>
    <rPh sb="6" eb="7">
      <t>カ</t>
    </rPh>
    <rPh sb="9" eb="10">
      <t>ハナ</t>
    </rPh>
    <rPh sb="14" eb="16">
      <t>カンケイ</t>
    </rPh>
    <rPh sb="17" eb="18">
      <t>キズ</t>
    </rPh>
    <rPh sb="20" eb="22">
      <t>ソウダン</t>
    </rPh>
    <rPh sb="26" eb="28">
      <t>バアイ</t>
    </rPh>
    <rPh sb="29" eb="31">
      <t>ニッポウ</t>
    </rPh>
    <rPh sb="32" eb="34">
      <t>ソウダン</t>
    </rPh>
    <rPh sb="34" eb="36">
      <t>ナイヨウ</t>
    </rPh>
    <rPh sb="42" eb="44">
      <t>タイオウ</t>
    </rPh>
    <rPh sb="49" eb="50">
      <t>シルシ</t>
    </rPh>
    <rPh sb="58" eb="60">
      <t>キョウユウ</t>
    </rPh>
    <rPh sb="66" eb="67">
      <t>ナイ</t>
    </rPh>
    <rPh sb="69" eb="71">
      <t>タイオウ</t>
    </rPh>
    <rPh sb="72" eb="73">
      <t>ムズカ</t>
    </rPh>
    <rPh sb="75" eb="77">
      <t>バアイ</t>
    </rPh>
    <rPh sb="79" eb="81">
      <t>ソウダン</t>
    </rPh>
    <rPh sb="81" eb="83">
      <t>ナイヨウ</t>
    </rPh>
    <rPh sb="84" eb="85">
      <t>オウ</t>
    </rPh>
    <rPh sb="88" eb="91">
      <t>ジョサンシ</t>
    </rPh>
    <rPh sb="92" eb="94">
      <t>チイキ</t>
    </rPh>
    <rPh sb="94" eb="96">
      <t>コソダ</t>
    </rPh>
    <rPh sb="97" eb="99">
      <t>シエン</t>
    </rPh>
    <rPh sb="111" eb="113">
      <t>カテイ</t>
    </rPh>
    <rPh sb="113" eb="115">
      <t>シエン</t>
    </rPh>
    <rPh sb="120" eb="122">
      <t>ケンコウ</t>
    </rPh>
    <rPh sb="125" eb="126">
      <t>カ</t>
    </rPh>
    <rPh sb="129" eb="130">
      <t>ツナ</t>
    </rPh>
    <rPh sb="135" eb="136">
      <t>ナイ</t>
    </rPh>
    <rPh sb="139" eb="140">
      <t>カカ</t>
    </rPh>
    <rPh sb="141" eb="142">
      <t>コ</t>
    </rPh>
    <rPh sb="144" eb="146">
      <t>ジョウホウ</t>
    </rPh>
    <rPh sb="147" eb="149">
      <t>キョウユウ</t>
    </rPh>
    <rPh sb="150" eb="152">
      <t>ソウキュウ</t>
    </rPh>
    <rPh sb="153" eb="155">
      <t>ソウダン</t>
    </rPh>
    <rPh sb="156" eb="158">
      <t>カイケツ</t>
    </rPh>
    <rPh sb="163" eb="164">
      <t>ツト</t>
    </rPh>
    <phoneticPr fontId="1"/>
  </si>
  <si>
    <t>社会福祉協議会登録、子育てサロン「虹いろ」と協働し月1回、季節を感じるイベント（福笑い、節分、お雛様、水遊び、七夕、ハロウィン、クリスマスなど）を企画運営する。また代田南児童館でのポッポひろばにて季節の工作・おはなし会を行う。他、わいわい文化祭・代沢子どもフェスin代沢東地区会館、町会の桜まつり等、地域に根付いたイベントも協働で実施する。</t>
    <rPh sb="0" eb="2">
      <t>シャカイ</t>
    </rPh>
    <rPh sb="2" eb="4">
      <t>フクシ</t>
    </rPh>
    <rPh sb="4" eb="7">
      <t>キョウギカイ</t>
    </rPh>
    <rPh sb="7" eb="9">
      <t>トウロク</t>
    </rPh>
    <rPh sb="10" eb="11">
      <t>コ</t>
    </rPh>
    <rPh sb="25" eb="26">
      <t>ツキ</t>
    </rPh>
    <rPh sb="27" eb="28">
      <t>カイ</t>
    </rPh>
    <rPh sb="40" eb="42">
      <t>フクワラ</t>
    </rPh>
    <rPh sb="44" eb="46">
      <t>セツブン</t>
    </rPh>
    <rPh sb="48" eb="50">
      <t>ヒナサマ</t>
    </rPh>
    <rPh sb="51" eb="53">
      <t>ミズアソ</t>
    </rPh>
    <rPh sb="55" eb="57">
      <t>タナバタ</t>
    </rPh>
    <rPh sb="82" eb="84">
      <t>ダイタ</t>
    </rPh>
    <rPh sb="84" eb="85">
      <t>ミナミ</t>
    </rPh>
    <rPh sb="85" eb="88">
      <t>ジドウカン</t>
    </rPh>
    <rPh sb="98" eb="100">
      <t>キセツ</t>
    </rPh>
    <rPh sb="101" eb="103">
      <t>コウサク</t>
    </rPh>
    <rPh sb="108" eb="109">
      <t>カイ</t>
    </rPh>
    <rPh sb="110" eb="111">
      <t>オコナ</t>
    </rPh>
    <rPh sb="113" eb="114">
      <t>ホカ</t>
    </rPh>
    <rPh sb="119" eb="122">
      <t>ブンカサイ</t>
    </rPh>
    <rPh sb="123" eb="125">
      <t>ダイザワ</t>
    </rPh>
    <rPh sb="125" eb="126">
      <t>コ</t>
    </rPh>
    <rPh sb="133" eb="135">
      <t>ダイザワ</t>
    </rPh>
    <rPh sb="135" eb="136">
      <t>ヒガシ</t>
    </rPh>
    <rPh sb="136" eb="140">
      <t>チクカイカン</t>
    </rPh>
    <rPh sb="141" eb="143">
      <t>チョウカイ</t>
    </rPh>
    <rPh sb="144" eb="145">
      <t>サクラ</t>
    </rPh>
    <rPh sb="148" eb="149">
      <t>ナド</t>
    </rPh>
    <rPh sb="150" eb="152">
      <t>チイキ</t>
    </rPh>
    <rPh sb="153" eb="155">
      <t>ネヅ</t>
    </rPh>
    <rPh sb="162" eb="164">
      <t>キョウドウ</t>
    </rPh>
    <rPh sb="165" eb="167">
      <t>ジッシ</t>
    </rPh>
    <phoneticPr fontId="1"/>
  </si>
  <si>
    <t xml:space="preserve">月に２回、土曜日を中心に行う。プレママ・プレパパ、ﾟ通常の利用者、保育園や幼稚園に通いだした親子、地域の方などが参加出来るイベント（季節のイベント、おやつ作り、工作など）を企画運営する。ひろばデビューのきっかけ、先輩ママ・パパ、地域の方々と交流する事で、地域の中での子育て、継続的な見守りに繋げる。 
</t>
    <rPh sb="12" eb="13">
      <t>オコナ</t>
    </rPh>
    <rPh sb="26" eb="28">
      <t>ツウジョウ</t>
    </rPh>
    <rPh sb="29" eb="32">
      <t>リヨウシャ</t>
    </rPh>
    <rPh sb="46" eb="48">
      <t>オヤコ</t>
    </rPh>
    <rPh sb="49" eb="51">
      <t>チイキ</t>
    </rPh>
    <rPh sb="52" eb="53">
      <t>カタ</t>
    </rPh>
    <rPh sb="56" eb="58">
      <t>サンカ</t>
    </rPh>
    <rPh sb="58" eb="60">
      <t>デキ</t>
    </rPh>
    <rPh sb="66" eb="68">
      <t>キセツ</t>
    </rPh>
    <rPh sb="77" eb="78">
      <t>ツク</t>
    </rPh>
    <rPh sb="80" eb="82">
      <t>コウサク</t>
    </rPh>
    <rPh sb="106" eb="108">
      <t>センパイ</t>
    </rPh>
    <rPh sb="114" eb="116">
      <t>チイキ</t>
    </rPh>
    <rPh sb="117" eb="119">
      <t>カタガタ</t>
    </rPh>
    <rPh sb="120" eb="122">
      <t>コウリュウ</t>
    </rPh>
    <rPh sb="124" eb="125">
      <t>コト</t>
    </rPh>
    <rPh sb="127" eb="129">
      <t>チイキ</t>
    </rPh>
    <rPh sb="130" eb="131">
      <t>ナカ</t>
    </rPh>
    <rPh sb="133" eb="135">
      <t>コソダ</t>
    </rPh>
    <phoneticPr fontId="1"/>
  </si>
  <si>
    <t>児童館、おでかけひろば等が近くにない場にて、ひろば拠点よりおもちゃや絵本等を持参し、出張おでかけひろばを実施する。日頃より声掛けを行い、子育ての不安に寄り添える関係を築く。地域の子育て情報の提供、おはなしかい、季節のイベント、工作等を行う事で、利用者同士が繋がり、地域での子育が少しでも楽しく行えるよう支援する。</t>
    <rPh sb="0" eb="3">
      <t>ジドウカン</t>
    </rPh>
    <rPh sb="11" eb="12">
      <t>ナド</t>
    </rPh>
    <rPh sb="13" eb="14">
      <t>チカ</t>
    </rPh>
    <rPh sb="18" eb="19">
      <t>バ</t>
    </rPh>
    <rPh sb="25" eb="27">
      <t>キョテン</t>
    </rPh>
    <rPh sb="34" eb="36">
      <t>エホン</t>
    </rPh>
    <rPh sb="36" eb="37">
      <t>ナド</t>
    </rPh>
    <rPh sb="38" eb="40">
      <t>ジサン</t>
    </rPh>
    <rPh sb="42" eb="44">
      <t>シュッチョウ</t>
    </rPh>
    <rPh sb="52" eb="54">
      <t>ジッシ</t>
    </rPh>
    <rPh sb="57" eb="59">
      <t>ヒゴロ</t>
    </rPh>
    <rPh sb="61" eb="63">
      <t>コエガ</t>
    </rPh>
    <rPh sb="65" eb="66">
      <t>オコナ</t>
    </rPh>
    <rPh sb="68" eb="70">
      <t>コソダ</t>
    </rPh>
    <rPh sb="72" eb="74">
      <t>フアン</t>
    </rPh>
    <rPh sb="75" eb="76">
      <t>ヨ</t>
    </rPh>
    <rPh sb="77" eb="78">
      <t>ソ</t>
    </rPh>
    <rPh sb="80" eb="82">
      <t>カンケイ</t>
    </rPh>
    <rPh sb="83" eb="84">
      <t>キズ</t>
    </rPh>
    <rPh sb="86" eb="88">
      <t>チイキ</t>
    </rPh>
    <rPh sb="89" eb="91">
      <t>コソダ</t>
    </rPh>
    <rPh sb="92" eb="94">
      <t>ジョウホウ</t>
    </rPh>
    <rPh sb="95" eb="97">
      <t>テイキョウ</t>
    </rPh>
    <rPh sb="105" eb="107">
      <t>キセツ</t>
    </rPh>
    <rPh sb="113" eb="115">
      <t>コウサク</t>
    </rPh>
    <rPh sb="115" eb="116">
      <t>ナド</t>
    </rPh>
    <rPh sb="117" eb="118">
      <t>オコナ</t>
    </rPh>
    <rPh sb="119" eb="120">
      <t>コト</t>
    </rPh>
    <rPh sb="122" eb="125">
      <t>リヨウシャ</t>
    </rPh>
    <rPh sb="125" eb="127">
      <t>ドウシ</t>
    </rPh>
    <rPh sb="128" eb="129">
      <t>ツナ</t>
    </rPh>
    <rPh sb="132" eb="134">
      <t>チイキ</t>
    </rPh>
    <rPh sb="136" eb="138">
      <t>コソダ</t>
    </rPh>
    <rPh sb="139" eb="140">
      <t>スコ</t>
    </rPh>
    <rPh sb="143" eb="144">
      <t>タノ</t>
    </rPh>
    <rPh sb="146" eb="147">
      <t>オコナ</t>
    </rPh>
    <rPh sb="151" eb="153">
      <t>シエン</t>
    </rPh>
    <phoneticPr fontId="1"/>
  </si>
  <si>
    <t>日頃の子育ての疲れ、寝不足等の方に利用して頂き、リフレッシュして頂く場を提供する。慣れた場所、慣れたスタッフにより、親子共に安心して過ごせるスペース、時間を確保。
利用者を継続的にサポートできるよう、個々の状況を記録。レスパイト後には、日常の話から子育ての不安、相談事にも対応し、必要に応じて各機関に繋げる。</t>
    <rPh sb="0" eb="2">
      <t>ヒゴロ</t>
    </rPh>
    <rPh sb="3" eb="5">
      <t>コソダ</t>
    </rPh>
    <rPh sb="7" eb="8">
      <t>ツカ</t>
    </rPh>
    <rPh sb="10" eb="13">
      <t>ネブソク</t>
    </rPh>
    <rPh sb="13" eb="14">
      <t>トウ</t>
    </rPh>
    <rPh sb="15" eb="16">
      <t>カタ</t>
    </rPh>
    <rPh sb="17" eb="19">
      <t>リヨウ</t>
    </rPh>
    <rPh sb="21" eb="22">
      <t>イタダ</t>
    </rPh>
    <rPh sb="32" eb="33">
      <t>イタダ</t>
    </rPh>
    <rPh sb="34" eb="35">
      <t>バ</t>
    </rPh>
    <rPh sb="36" eb="38">
      <t>テイキョウ</t>
    </rPh>
    <rPh sb="41" eb="42">
      <t>ナ</t>
    </rPh>
    <rPh sb="44" eb="46">
      <t>バショ</t>
    </rPh>
    <rPh sb="47" eb="48">
      <t>ナ</t>
    </rPh>
    <rPh sb="58" eb="61">
      <t>オヤコトモ</t>
    </rPh>
    <rPh sb="75" eb="77">
      <t>ジカン</t>
    </rPh>
    <rPh sb="114" eb="115">
      <t>ゴ</t>
    </rPh>
    <rPh sb="118" eb="120">
      <t>ニチジョウ</t>
    </rPh>
    <rPh sb="121" eb="122">
      <t>ハナシ</t>
    </rPh>
    <rPh sb="124" eb="126">
      <t>コソダ</t>
    </rPh>
    <rPh sb="128" eb="130">
      <t>フアン</t>
    </rPh>
    <rPh sb="131" eb="134">
      <t>ソウダンゴト</t>
    </rPh>
    <rPh sb="136" eb="138">
      <t>タイオウ</t>
    </rPh>
    <rPh sb="140" eb="142">
      <t>ヒツヨウ</t>
    </rPh>
    <rPh sb="143" eb="144">
      <t>オウ</t>
    </rPh>
    <rPh sb="146" eb="149">
      <t>カクキカン</t>
    </rPh>
    <rPh sb="150" eb="151">
      <t>ツナ</t>
    </rPh>
    <phoneticPr fontId="1"/>
  </si>
  <si>
    <t>C1D5E3</t>
  </si>
  <si>
    <t>かみのげおでかけひろば</t>
  </si>
  <si>
    <t>親子が気軽に立ち寄れる、ほっとできる憩いの場となる。子どもの月齢にあったおもちゃや情報提供・イベントの開催。利用者の声を反映し居心地のよいひろば作りを行う。利用者同士のパイプ役となる。</t>
    <rPh sb="0" eb="2">
      <t>オヤコ</t>
    </rPh>
    <rPh sb="3" eb="5">
      <t>キガル</t>
    </rPh>
    <rPh sb="6" eb="7">
      <t>タ</t>
    </rPh>
    <rPh sb="8" eb="9">
      <t>ヨ</t>
    </rPh>
    <rPh sb="18" eb="19">
      <t>イコ</t>
    </rPh>
    <rPh sb="21" eb="22">
      <t>バ</t>
    </rPh>
    <rPh sb="26" eb="27">
      <t>コ</t>
    </rPh>
    <rPh sb="30" eb="32">
      <t>ゲツレイ</t>
    </rPh>
    <rPh sb="41" eb="43">
      <t>ジョウホウ</t>
    </rPh>
    <rPh sb="43" eb="45">
      <t>テイキョウ</t>
    </rPh>
    <rPh sb="51" eb="53">
      <t>カイサイ</t>
    </rPh>
    <rPh sb="54" eb="57">
      <t>リヨウシャ</t>
    </rPh>
    <rPh sb="58" eb="59">
      <t>コエ</t>
    </rPh>
    <rPh sb="60" eb="62">
      <t>ハンエイ</t>
    </rPh>
    <rPh sb="63" eb="66">
      <t>イゴコチ</t>
    </rPh>
    <rPh sb="72" eb="73">
      <t>ツク</t>
    </rPh>
    <rPh sb="75" eb="76">
      <t>オコナ</t>
    </rPh>
    <rPh sb="78" eb="81">
      <t>リヨウシャ</t>
    </rPh>
    <rPh sb="81" eb="83">
      <t>ドウシ</t>
    </rPh>
    <rPh sb="87" eb="88">
      <t>ヤク</t>
    </rPh>
    <phoneticPr fontId="1"/>
  </si>
  <si>
    <t>スタッフと気軽に話せる環境作りをする・保育士、看護師、栄養士、理学療法士によるイベントの開催。</t>
    <rPh sb="5" eb="7">
      <t>キガル</t>
    </rPh>
    <rPh sb="8" eb="9">
      <t>ハナ</t>
    </rPh>
    <rPh sb="11" eb="13">
      <t>カンキョウ</t>
    </rPh>
    <rPh sb="13" eb="14">
      <t>ツク</t>
    </rPh>
    <rPh sb="19" eb="22">
      <t>ホイクシ</t>
    </rPh>
    <rPh sb="23" eb="26">
      <t>カンゴシ</t>
    </rPh>
    <rPh sb="27" eb="30">
      <t>エイヨウシ</t>
    </rPh>
    <rPh sb="31" eb="36">
      <t>リガクリョウホウシ</t>
    </rPh>
    <rPh sb="44" eb="46">
      <t>カイサイ</t>
    </rPh>
    <phoneticPr fontId="1"/>
  </si>
  <si>
    <t>インスタ・ひろば内掲示、子育てに関するチラシや情報誌の設置、配布。児童館、小児科、近隣小学校や商店街、社会福祉協議会との連携。地域イベントでのひろばチラシ配布による周知。</t>
    <rPh sb="8" eb="9">
      <t>ナイ</t>
    </rPh>
    <rPh sb="9" eb="11">
      <t>ケイジ</t>
    </rPh>
    <rPh sb="12" eb="14">
      <t>コソダ</t>
    </rPh>
    <rPh sb="16" eb="17">
      <t>カン</t>
    </rPh>
    <rPh sb="23" eb="25">
      <t>ジョウホウ</t>
    </rPh>
    <rPh sb="25" eb="26">
      <t>シ</t>
    </rPh>
    <rPh sb="27" eb="29">
      <t>セッチ</t>
    </rPh>
    <rPh sb="30" eb="32">
      <t>ハイフ</t>
    </rPh>
    <rPh sb="33" eb="36">
      <t>ジドウカン</t>
    </rPh>
    <rPh sb="37" eb="40">
      <t>ショウニカ</t>
    </rPh>
    <rPh sb="41" eb="43">
      <t>キンリン</t>
    </rPh>
    <rPh sb="43" eb="46">
      <t>ショウガッコウ</t>
    </rPh>
    <rPh sb="47" eb="50">
      <t>ショウテンガイ</t>
    </rPh>
    <rPh sb="51" eb="58">
      <t>シャカイフクシキョウギカイ</t>
    </rPh>
    <rPh sb="60" eb="62">
      <t>レンケイ</t>
    </rPh>
    <rPh sb="63" eb="65">
      <t>チイキ</t>
    </rPh>
    <rPh sb="77" eb="79">
      <t>ハイフ</t>
    </rPh>
    <rPh sb="82" eb="84">
      <t>シュウチ</t>
    </rPh>
    <phoneticPr fontId="1"/>
  </si>
  <si>
    <t>離乳食・食育セミナー、身体測定会、音脳リトミック、ママヨガ、子ども用品手作りに親しむ会、</t>
    <rPh sb="0" eb="3">
      <t>リニュウショク</t>
    </rPh>
    <rPh sb="4" eb="6">
      <t>ショクイク</t>
    </rPh>
    <rPh sb="11" eb="16">
      <t>シンタイソクテイカイ</t>
    </rPh>
    <rPh sb="17" eb="19">
      <t>オンノウ</t>
    </rPh>
    <rPh sb="30" eb="31">
      <t>コ</t>
    </rPh>
    <rPh sb="33" eb="35">
      <t>ヨウヒン</t>
    </rPh>
    <rPh sb="35" eb="37">
      <t>テヅク</t>
    </rPh>
    <rPh sb="39" eb="40">
      <t>シタ</t>
    </rPh>
    <rPh sb="42" eb="43">
      <t>カイ</t>
    </rPh>
    <phoneticPr fontId="1"/>
  </si>
  <si>
    <t>利用者の声や相談などをスタッフで記録・共有する。専門的な相談はしかるべき機関に繋ぐ。子育て支援コ－ディネ－タ－との連携。</t>
    <rPh sb="0" eb="3">
      <t>リヨウシャ</t>
    </rPh>
    <rPh sb="4" eb="5">
      <t>コエ</t>
    </rPh>
    <rPh sb="6" eb="8">
      <t>ソウダン</t>
    </rPh>
    <rPh sb="16" eb="18">
      <t>キロク</t>
    </rPh>
    <rPh sb="19" eb="21">
      <t>キョウユウ</t>
    </rPh>
    <rPh sb="24" eb="27">
      <t>センモンテキ</t>
    </rPh>
    <rPh sb="28" eb="30">
      <t>ソウダン</t>
    </rPh>
    <rPh sb="36" eb="38">
      <t>キカン</t>
    </rPh>
    <rPh sb="39" eb="40">
      <t>ツナ</t>
    </rPh>
    <rPh sb="42" eb="44">
      <t>コソダ</t>
    </rPh>
    <rPh sb="45" eb="47">
      <t>シエン</t>
    </rPh>
    <rPh sb="57" eb="59">
      <t>レンケイ</t>
    </rPh>
    <phoneticPr fontId="1"/>
  </si>
  <si>
    <t>ぶっくらぼと協働し絵本の読み聞かせ・季節行事あそび、わらべ歌の会を実施する。東峯会と協働し三味線演奏体験、季節の歌やわらべ歌の会を実施。Musiaと協働し音脳リトミックの実施。地域子育てサロンによるママヨガ</t>
    <rPh sb="6" eb="8">
      <t>キョウドウ</t>
    </rPh>
    <rPh sb="9" eb="11">
      <t>エホン</t>
    </rPh>
    <rPh sb="12" eb="13">
      <t>ヨ</t>
    </rPh>
    <rPh sb="14" eb="15">
      <t>キ</t>
    </rPh>
    <rPh sb="18" eb="22">
      <t>キセツギョウジ</t>
    </rPh>
    <rPh sb="29" eb="30">
      <t>ウタ</t>
    </rPh>
    <rPh sb="31" eb="32">
      <t>カイ</t>
    </rPh>
    <rPh sb="33" eb="35">
      <t>ジッシ</t>
    </rPh>
    <rPh sb="38" eb="39">
      <t>ヒガシ</t>
    </rPh>
    <rPh sb="39" eb="40">
      <t>ホウ</t>
    </rPh>
    <rPh sb="40" eb="41">
      <t>カイ</t>
    </rPh>
    <rPh sb="42" eb="44">
      <t>キョウドウ</t>
    </rPh>
    <rPh sb="45" eb="48">
      <t>シャミセン</t>
    </rPh>
    <rPh sb="48" eb="50">
      <t>エンソウ</t>
    </rPh>
    <rPh sb="50" eb="52">
      <t>タイケン</t>
    </rPh>
    <rPh sb="53" eb="55">
      <t>キセツ</t>
    </rPh>
    <rPh sb="56" eb="57">
      <t>ウタ</t>
    </rPh>
    <rPh sb="61" eb="62">
      <t>ウタ</t>
    </rPh>
    <rPh sb="63" eb="64">
      <t>カイ</t>
    </rPh>
    <rPh sb="65" eb="67">
      <t>ジッシ</t>
    </rPh>
    <rPh sb="74" eb="76">
      <t>キョウドウ</t>
    </rPh>
    <rPh sb="77" eb="79">
      <t>オンノウ</t>
    </rPh>
    <rPh sb="85" eb="87">
      <t>ジッシ</t>
    </rPh>
    <rPh sb="88" eb="90">
      <t>チイキ</t>
    </rPh>
    <rPh sb="90" eb="92">
      <t>コソダ</t>
    </rPh>
    <phoneticPr fontId="1"/>
  </si>
  <si>
    <t>栄養士による離乳食・食育セミナー相談会・看護師による身体測定会、相談会</t>
    <rPh sb="0" eb="3">
      <t>エイヨウシ</t>
    </rPh>
    <rPh sb="6" eb="9">
      <t>リニュウショク</t>
    </rPh>
    <rPh sb="10" eb="12">
      <t>ショクイク</t>
    </rPh>
    <rPh sb="16" eb="19">
      <t>ソウダンカイ</t>
    </rPh>
    <rPh sb="20" eb="23">
      <t>カンゴシ</t>
    </rPh>
    <rPh sb="26" eb="31">
      <t>シンタイソクテイカイ</t>
    </rPh>
    <rPh sb="32" eb="35">
      <t>ソウダンカイ</t>
    </rPh>
    <phoneticPr fontId="1"/>
  </si>
  <si>
    <t>寝不足や育児疲れの方が一時的に休息ができる様にゆったりとリラックスできる環境整備する。専任のスタッフに気軽に相談できる場の提供。</t>
  </si>
  <si>
    <t>ひょっこりひろば</t>
  </si>
  <si>
    <t>月齢の近い３～5カ月を対象に、「ベビーマッサージと交流会」を月1回行う。スタッフがファシリテーターとなって、お悩みや疑問をほかの保護者と一緒に考える。保護者の孤立感をなくし、仲間づくりを促す。イベント時以外も月齢の近い保護者間の橋渡しをしている。</t>
    <rPh sb="0" eb="2">
      <t>ゲツレイ</t>
    </rPh>
    <rPh sb="3" eb="4">
      <t>～</t>
    </rPh>
    <rPh sb="9" eb="10">
      <t>ゲツ</t>
    </rPh>
    <rPh sb="11" eb="13">
      <t>タイショウ</t>
    </rPh>
    <rPh sb="25" eb="28">
      <t>コウリュウカイ</t>
    </rPh>
    <rPh sb="30" eb="31">
      <t>ツキ</t>
    </rPh>
    <rPh sb="32" eb="33">
      <t>カイ</t>
    </rPh>
    <rPh sb="33" eb="34">
      <t>オコナ</t>
    </rPh>
    <rPh sb="55" eb="56">
      <t>ナヤ</t>
    </rPh>
    <rPh sb="58" eb="60">
      <t>ギモン</t>
    </rPh>
    <rPh sb="64" eb="67">
      <t>ホゴシャ</t>
    </rPh>
    <rPh sb="68" eb="70">
      <t>イッショ</t>
    </rPh>
    <rPh sb="71" eb="72">
      <t>カンガ</t>
    </rPh>
    <rPh sb="75" eb="78">
      <t>ホゴシャ</t>
    </rPh>
    <rPh sb="79" eb="82">
      <t>コリツカン</t>
    </rPh>
    <rPh sb="87" eb="89">
      <t>ナカマ</t>
    </rPh>
    <rPh sb="93" eb="94">
      <t>ウナガ</t>
    </rPh>
    <rPh sb="100" eb="101">
      <t>ジ</t>
    </rPh>
    <rPh sb="101" eb="103">
      <t>イガイ</t>
    </rPh>
    <rPh sb="104" eb="106">
      <t>ゲツレイ</t>
    </rPh>
    <rPh sb="107" eb="108">
      <t>チカ</t>
    </rPh>
    <rPh sb="109" eb="112">
      <t>ホゴシャ</t>
    </rPh>
    <rPh sb="112" eb="113">
      <t>カン</t>
    </rPh>
    <rPh sb="114" eb="116">
      <t>ハシワタ</t>
    </rPh>
    <phoneticPr fontId="2"/>
  </si>
  <si>
    <t>声かけやお子さんの遊び相手をすることでスタッフとの距離を縮め、小さな困りごとも見逃さないようにしている。相談があった場合は、スタッフが共有できるシステムを作り継続的な見守りを行っている。必要に応じて関係機関と連携し、情報共有と必要な援助につなげている。小さな困り事は月齢の近い親子に声かけをして保護者同士で相談し合える関係作りを促す。</t>
    <rPh sb="0" eb="1">
      <t>コエ</t>
    </rPh>
    <rPh sb="5" eb="6">
      <t>コ</t>
    </rPh>
    <rPh sb="9" eb="10">
      <t>アソ</t>
    </rPh>
    <rPh sb="11" eb="13">
      <t>アイテ</t>
    </rPh>
    <rPh sb="25" eb="27">
      <t>キョリ</t>
    </rPh>
    <rPh sb="28" eb="29">
      <t>チジ</t>
    </rPh>
    <rPh sb="31" eb="32">
      <t>チイ</t>
    </rPh>
    <rPh sb="34" eb="35">
      <t>コマ</t>
    </rPh>
    <rPh sb="39" eb="41">
      <t>ミノガ</t>
    </rPh>
    <rPh sb="52" eb="54">
      <t>ソウダン</t>
    </rPh>
    <rPh sb="58" eb="60">
      <t>バアイ</t>
    </rPh>
    <rPh sb="67" eb="69">
      <t>キョウユウ</t>
    </rPh>
    <rPh sb="77" eb="78">
      <t>ツク</t>
    </rPh>
    <rPh sb="79" eb="82">
      <t>ケイゾクテキ</t>
    </rPh>
    <rPh sb="83" eb="85">
      <t>ミマモ</t>
    </rPh>
    <rPh sb="87" eb="88">
      <t>オコナ</t>
    </rPh>
    <rPh sb="93" eb="95">
      <t>ヒツヨウ</t>
    </rPh>
    <rPh sb="96" eb="97">
      <t>オウ</t>
    </rPh>
    <rPh sb="99" eb="101">
      <t>カンケイ</t>
    </rPh>
    <rPh sb="101" eb="103">
      <t>キカン</t>
    </rPh>
    <rPh sb="104" eb="106">
      <t>レンケイ</t>
    </rPh>
    <rPh sb="108" eb="110">
      <t>ジョウホウ</t>
    </rPh>
    <rPh sb="110" eb="112">
      <t>キョウユウ</t>
    </rPh>
    <rPh sb="113" eb="115">
      <t>ヒツヨウ</t>
    </rPh>
    <rPh sb="116" eb="118">
      <t>エンジョ</t>
    </rPh>
    <rPh sb="126" eb="127">
      <t>チイ</t>
    </rPh>
    <rPh sb="129" eb="130">
      <t>コマ</t>
    </rPh>
    <rPh sb="131" eb="132">
      <t>コト</t>
    </rPh>
    <rPh sb="133" eb="135">
      <t>ゲツレイ</t>
    </rPh>
    <rPh sb="136" eb="137">
      <t>チカ</t>
    </rPh>
    <rPh sb="138" eb="140">
      <t>オヤコ</t>
    </rPh>
    <rPh sb="141" eb="142">
      <t>コエ</t>
    </rPh>
    <rPh sb="147" eb="150">
      <t>ホゴシャ</t>
    </rPh>
    <rPh sb="150" eb="152">
      <t>ドウシ</t>
    </rPh>
    <rPh sb="153" eb="155">
      <t>ソウダン</t>
    </rPh>
    <rPh sb="156" eb="157">
      <t>ア</t>
    </rPh>
    <rPh sb="159" eb="161">
      <t>カンケイ</t>
    </rPh>
    <rPh sb="161" eb="162">
      <t>ツク</t>
    </rPh>
    <rPh sb="164" eb="165">
      <t>ウナガ</t>
    </rPh>
    <phoneticPr fontId="2"/>
  </si>
  <si>
    <t>地域情報は掲示板・配架利用。保護者に必要と思われた時はチラシお渡しやサービス内容のご案内などを積極的に行う。可能な範囲で地域の子育てイベントに顔を出し詳細な内容を理解するように努め、具体的に興味をひく案内ができるようにしている。</t>
    <rPh sb="0" eb="2">
      <t>チイキ</t>
    </rPh>
    <rPh sb="2" eb="4">
      <t>ジョウホウ</t>
    </rPh>
    <rPh sb="5" eb="8">
      <t>ケイジバン</t>
    </rPh>
    <rPh sb="9" eb="11">
      <t>ハイカ</t>
    </rPh>
    <rPh sb="11" eb="13">
      <t>リヨウ</t>
    </rPh>
    <rPh sb="14" eb="17">
      <t>ホゴシャ</t>
    </rPh>
    <rPh sb="18" eb="20">
      <t>ヒツヨウ</t>
    </rPh>
    <rPh sb="21" eb="22">
      <t>オモ</t>
    </rPh>
    <rPh sb="25" eb="26">
      <t>トキ</t>
    </rPh>
    <rPh sb="31" eb="32">
      <t>ワタ</t>
    </rPh>
    <rPh sb="38" eb="40">
      <t>ナイヨウ</t>
    </rPh>
    <rPh sb="42" eb="44">
      <t>アンナイ</t>
    </rPh>
    <rPh sb="47" eb="50">
      <t>セッキョクテキ</t>
    </rPh>
    <rPh sb="51" eb="52">
      <t>オコナ</t>
    </rPh>
    <rPh sb="54" eb="56">
      <t>カノウ</t>
    </rPh>
    <rPh sb="57" eb="59">
      <t>ハンイ</t>
    </rPh>
    <rPh sb="60" eb="62">
      <t>チイキ</t>
    </rPh>
    <rPh sb="63" eb="65">
      <t>コソダ</t>
    </rPh>
    <rPh sb="71" eb="72">
      <t>カオ</t>
    </rPh>
    <rPh sb="73" eb="74">
      <t>ダ</t>
    </rPh>
    <rPh sb="75" eb="77">
      <t>ショウサイ</t>
    </rPh>
    <rPh sb="78" eb="80">
      <t>ナイヨウ</t>
    </rPh>
    <rPh sb="81" eb="83">
      <t>リカイ</t>
    </rPh>
    <rPh sb="88" eb="89">
      <t>ツト</t>
    </rPh>
    <rPh sb="91" eb="94">
      <t>グタイテキ</t>
    </rPh>
    <rPh sb="95" eb="97">
      <t>キョウミ</t>
    </rPh>
    <rPh sb="100" eb="102">
      <t>アンナイ</t>
    </rPh>
    <phoneticPr fontId="2"/>
  </si>
  <si>
    <t>「寝相アート撮影会」：季節にあわせた手作りの寝相アートを使った撮影会で、保護者同士の交流を図る。「絵本の時間」「リトミック」「ねんね講座」：講師を招き、子どもの心身の成長を促し、保護者の学びの時間としている。</t>
    <rPh sb="1" eb="3">
      <t>ネゾウ</t>
    </rPh>
    <rPh sb="6" eb="9">
      <t>サツエイカイ</t>
    </rPh>
    <rPh sb="11" eb="13">
      <t>キセツ</t>
    </rPh>
    <rPh sb="18" eb="20">
      <t>テヅク</t>
    </rPh>
    <rPh sb="22" eb="24">
      <t>ネゾウ</t>
    </rPh>
    <rPh sb="28" eb="29">
      <t>ツカ</t>
    </rPh>
    <rPh sb="31" eb="34">
      <t>サツエイカイ</t>
    </rPh>
    <rPh sb="36" eb="39">
      <t>ホゴシャ</t>
    </rPh>
    <rPh sb="39" eb="41">
      <t>ドウシ</t>
    </rPh>
    <rPh sb="42" eb="44">
      <t>コウリュウ</t>
    </rPh>
    <rPh sb="45" eb="46">
      <t>ハカ</t>
    </rPh>
    <rPh sb="49" eb="51">
      <t>エホン</t>
    </rPh>
    <rPh sb="52" eb="54">
      <t>ジカン</t>
    </rPh>
    <rPh sb="66" eb="68">
      <t>コウザ</t>
    </rPh>
    <rPh sb="70" eb="72">
      <t>コウシ</t>
    </rPh>
    <rPh sb="73" eb="74">
      <t>マネ</t>
    </rPh>
    <rPh sb="76" eb="77">
      <t>コ</t>
    </rPh>
    <rPh sb="80" eb="82">
      <t>シンシン</t>
    </rPh>
    <rPh sb="83" eb="85">
      <t>セイチョウ</t>
    </rPh>
    <rPh sb="86" eb="87">
      <t>ウナガ</t>
    </rPh>
    <rPh sb="89" eb="92">
      <t>ホゴシャ</t>
    </rPh>
    <rPh sb="93" eb="94">
      <t>マナ</t>
    </rPh>
    <rPh sb="96" eb="98">
      <t>ジカン</t>
    </rPh>
    <phoneticPr fontId="2"/>
  </si>
  <si>
    <t>来園者には必ず声掛けをし、話しやすい関係づくりに努めている。一般的な相談の時は、他の保護者に声掛けし一緒にお話いただくこともある。深刻な相談の時はお子様を他スタッフが見守る体制をとり、安心して話せる環境つくりと、必要に応じて関係機関へつないでいる。</t>
    <rPh sb="0" eb="2">
      <t>ライエン</t>
    </rPh>
    <rPh sb="5" eb="6">
      <t>カナラ</t>
    </rPh>
    <rPh sb="7" eb="9">
      <t>コエカ</t>
    </rPh>
    <rPh sb="13" eb="14">
      <t>ハナシ</t>
    </rPh>
    <rPh sb="18" eb="20">
      <t>カンケイ</t>
    </rPh>
    <rPh sb="24" eb="25">
      <t>ツト</t>
    </rPh>
    <rPh sb="30" eb="33">
      <t>イッパンテキ</t>
    </rPh>
    <rPh sb="34" eb="36">
      <t>ソウダン</t>
    </rPh>
    <rPh sb="37" eb="38">
      <t>トキ</t>
    </rPh>
    <rPh sb="40" eb="41">
      <t>ホカ</t>
    </rPh>
    <rPh sb="42" eb="45">
      <t>ホゴシャ</t>
    </rPh>
    <rPh sb="46" eb="48">
      <t>コエカ</t>
    </rPh>
    <rPh sb="50" eb="52">
      <t>イッショ</t>
    </rPh>
    <rPh sb="54" eb="55">
      <t>ハナシ</t>
    </rPh>
    <rPh sb="65" eb="67">
      <t>シンコク</t>
    </rPh>
    <rPh sb="68" eb="70">
      <t>ソウダン</t>
    </rPh>
    <rPh sb="71" eb="72">
      <t>トキ</t>
    </rPh>
    <rPh sb="74" eb="76">
      <t>コサマ</t>
    </rPh>
    <rPh sb="77" eb="78">
      <t>ホカ</t>
    </rPh>
    <rPh sb="83" eb="85">
      <t>ミマモ</t>
    </rPh>
    <rPh sb="86" eb="88">
      <t>タイセイ</t>
    </rPh>
    <rPh sb="92" eb="94">
      <t>アンシン</t>
    </rPh>
    <rPh sb="96" eb="97">
      <t>ハナ</t>
    </rPh>
    <rPh sb="99" eb="101">
      <t>カンキョウ</t>
    </rPh>
    <rPh sb="106" eb="108">
      <t>ヒツヨウ</t>
    </rPh>
    <rPh sb="109" eb="110">
      <t>オウ</t>
    </rPh>
    <rPh sb="112" eb="116">
      <t>カンケイキカン</t>
    </rPh>
    <phoneticPr fontId="2"/>
  </si>
  <si>
    <t>「野沢ふれあいの家」和室で月1回出張ひろばを開催　遊びの場の提供だけでなく、おもちゃつくりやミニベビマもできる　スタッフにゆっくり相談する時間がある</t>
    <rPh sb="1" eb="3">
      <t>ノザワ</t>
    </rPh>
    <rPh sb="8" eb="9">
      <t>イエ</t>
    </rPh>
    <rPh sb="10" eb="12">
      <t>ワシツ</t>
    </rPh>
    <rPh sb="13" eb="14">
      <t>ツキ</t>
    </rPh>
    <rPh sb="15" eb="16">
      <t>カイ</t>
    </rPh>
    <rPh sb="16" eb="18">
      <t>シュッチョウ</t>
    </rPh>
    <rPh sb="22" eb="24">
      <t>カイサイ</t>
    </rPh>
    <rPh sb="25" eb="26">
      <t>アソ</t>
    </rPh>
    <rPh sb="28" eb="29">
      <t>バ</t>
    </rPh>
    <rPh sb="30" eb="32">
      <t>テイキョウ</t>
    </rPh>
    <rPh sb="65" eb="67">
      <t>ソウダン</t>
    </rPh>
    <rPh sb="69" eb="71">
      <t>ジカン</t>
    </rPh>
    <phoneticPr fontId="2"/>
  </si>
  <si>
    <t>「1歳バースデー」家族で来園し家族写真・ゲーム・製作・お祝いを行い、他家庭との交流・つながりつくる「プレママパパデー」近隣の妊婦家庭の交流と産後のひろば利用につながる関係つくりを行う。「新米ママパパデー」低月齢乳児保護者対象に、孤立感やお悩みを親子交流で緩和する。「パパリトミック」パパを対象とし、父子だけの外出時間をとる。「子ども乗せ自転車講習会」両親そろって講習を通じて、交通安全を学ぶ。</t>
    <rPh sb="2" eb="3">
      <t>サイ</t>
    </rPh>
    <rPh sb="9" eb="11">
      <t>カゾク</t>
    </rPh>
    <rPh sb="12" eb="14">
      <t>ライエン</t>
    </rPh>
    <rPh sb="15" eb="17">
      <t>カゾク</t>
    </rPh>
    <rPh sb="17" eb="19">
      <t>シャシン</t>
    </rPh>
    <rPh sb="24" eb="26">
      <t>セイサク</t>
    </rPh>
    <rPh sb="28" eb="29">
      <t>イワ</t>
    </rPh>
    <rPh sb="31" eb="32">
      <t>オコナ</t>
    </rPh>
    <rPh sb="34" eb="35">
      <t>ホカ</t>
    </rPh>
    <rPh sb="35" eb="37">
      <t>カテイ</t>
    </rPh>
    <rPh sb="39" eb="41">
      <t>コウリュウ</t>
    </rPh>
    <rPh sb="59" eb="61">
      <t>キンリン</t>
    </rPh>
    <rPh sb="62" eb="64">
      <t>ニンプ</t>
    </rPh>
    <rPh sb="64" eb="66">
      <t>カテイ</t>
    </rPh>
    <rPh sb="67" eb="69">
      <t>コウリュウ</t>
    </rPh>
    <rPh sb="70" eb="72">
      <t>サンゴ</t>
    </rPh>
    <rPh sb="76" eb="78">
      <t>リヨウ</t>
    </rPh>
    <rPh sb="83" eb="85">
      <t>カンケイ</t>
    </rPh>
    <rPh sb="89" eb="90">
      <t>オコナ</t>
    </rPh>
    <rPh sb="93" eb="95">
      <t>シンマイ</t>
    </rPh>
    <rPh sb="105" eb="107">
      <t>ニュウジ</t>
    </rPh>
    <rPh sb="107" eb="110">
      <t>ホゴシャ</t>
    </rPh>
    <rPh sb="110" eb="112">
      <t>タイショウ</t>
    </rPh>
    <rPh sb="114" eb="117">
      <t>コリツカン</t>
    </rPh>
    <rPh sb="119" eb="120">
      <t>ナヤ</t>
    </rPh>
    <rPh sb="122" eb="124">
      <t>オヤコ</t>
    </rPh>
    <rPh sb="124" eb="126">
      <t>コウリュウ</t>
    </rPh>
    <rPh sb="127" eb="129">
      <t>カンワ</t>
    </rPh>
    <rPh sb="144" eb="146">
      <t>タイショウ</t>
    </rPh>
    <rPh sb="149" eb="151">
      <t>フシ</t>
    </rPh>
    <rPh sb="154" eb="156">
      <t>ガイシュツ</t>
    </rPh>
    <rPh sb="156" eb="158">
      <t>ジカン</t>
    </rPh>
    <rPh sb="166" eb="167">
      <t>ノ</t>
    </rPh>
    <rPh sb="168" eb="174">
      <t>ジテンシャコウシュウカイ</t>
    </rPh>
    <rPh sb="175" eb="177">
      <t>リョウシン</t>
    </rPh>
    <rPh sb="181" eb="183">
      <t>コウシュウ</t>
    </rPh>
    <rPh sb="184" eb="185">
      <t>ツウ</t>
    </rPh>
    <rPh sb="188" eb="192">
      <t>コウツウアンゼン</t>
    </rPh>
    <rPh sb="193" eb="194">
      <t>マナ</t>
    </rPh>
    <phoneticPr fontId="2"/>
  </si>
  <si>
    <t>足型アート・積み木つくり・ランチタイムなど他親子と交流しやすい時間をとる　また、読み聞かせやベビーマッサージの時間を希望に応じて行い、親子の愛着を促す</t>
    <rPh sb="0" eb="2">
      <t>アシガタ</t>
    </rPh>
    <rPh sb="6" eb="7">
      <t>ツ</t>
    </rPh>
    <rPh sb="8" eb="9">
      <t>キ</t>
    </rPh>
    <rPh sb="21" eb="22">
      <t>ホカ</t>
    </rPh>
    <rPh sb="22" eb="24">
      <t>オヤコ</t>
    </rPh>
    <rPh sb="25" eb="27">
      <t>コウリュウ</t>
    </rPh>
    <rPh sb="31" eb="33">
      <t>ジカン</t>
    </rPh>
    <rPh sb="40" eb="41">
      <t>ヨ</t>
    </rPh>
    <rPh sb="42" eb="43">
      <t>キ</t>
    </rPh>
    <rPh sb="55" eb="57">
      <t>ジカン</t>
    </rPh>
    <rPh sb="58" eb="60">
      <t>キボウ</t>
    </rPh>
    <rPh sb="61" eb="62">
      <t>オウ</t>
    </rPh>
    <rPh sb="64" eb="65">
      <t>オコナ</t>
    </rPh>
    <rPh sb="67" eb="69">
      <t>オヤコ</t>
    </rPh>
    <rPh sb="70" eb="72">
      <t>アイチャク</t>
    </rPh>
    <rPh sb="73" eb="74">
      <t>ウナガ</t>
    </rPh>
    <phoneticPr fontId="2"/>
  </si>
  <si>
    <t>各講師に記載の講座を依頼する。「小児科医」乳幼児の病気予防・発育発達等　「助産師」産後の身体を整える骨盤調整や体操を行い、心身の不調への対応方法　「言語聴覚士」情緒や言葉の発達を促す関わり方　「保健師」抱っこおんぶ・離乳食等</t>
    <rPh sb="0" eb="1">
      <t>カク</t>
    </rPh>
    <rPh sb="1" eb="3">
      <t>コウシ</t>
    </rPh>
    <rPh sb="4" eb="6">
      <t>キサイ</t>
    </rPh>
    <rPh sb="10" eb="12">
      <t>イライ</t>
    </rPh>
    <rPh sb="16" eb="20">
      <t>ショウニカイ</t>
    </rPh>
    <rPh sb="21" eb="24">
      <t>ニュウヨウジ</t>
    </rPh>
    <rPh sb="25" eb="27">
      <t>ビョウキ</t>
    </rPh>
    <rPh sb="27" eb="29">
      <t>ヨボウ</t>
    </rPh>
    <rPh sb="30" eb="32">
      <t>ハツイク</t>
    </rPh>
    <rPh sb="32" eb="34">
      <t>ハッタツ</t>
    </rPh>
    <rPh sb="34" eb="35">
      <t>ナド</t>
    </rPh>
    <rPh sb="37" eb="40">
      <t>ジョサンシ</t>
    </rPh>
    <rPh sb="41" eb="43">
      <t>サンゴ</t>
    </rPh>
    <rPh sb="44" eb="46">
      <t>カラダ</t>
    </rPh>
    <rPh sb="47" eb="48">
      <t>トトノ</t>
    </rPh>
    <rPh sb="50" eb="52">
      <t>コツバン</t>
    </rPh>
    <rPh sb="52" eb="54">
      <t>チョウセイ</t>
    </rPh>
    <rPh sb="55" eb="57">
      <t>タイソウ</t>
    </rPh>
    <rPh sb="58" eb="59">
      <t>オコナ</t>
    </rPh>
    <rPh sb="61" eb="63">
      <t>シンシン</t>
    </rPh>
    <rPh sb="64" eb="66">
      <t>フチョウ</t>
    </rPh>
    <rPh sb="68" eb="70">
      <t>タイオウ</t>
    </rPh>
    <rPh sb="70" eb="72">
      <t>ホウホウ</t>
    </rPh>
    <rPh sb="74" eb="79">
      <t>ゲンゴチョウカクシ</t>
    </rPh>
    <rPh sb="80" eb="82">
      <t>ジョウチョ</t>
    </rPh>
    <rPh sb="83" eb="85">
      <t>コトバ</t>
    </rPh>
    <rPh sb="86" eb="88">
      <t>ハッタツ</t>
    </rPh>
    <rPh sb="89" eb="90">
      <t>ウナガ</t>
    </rPh>
    <rPh sb="91" eb="92">
      <t>カカ</t>
    </rPh>
    <rPh sb="94" eb="95">
      <t>カタ</t>
    </rPh>
    <rPh sb="97" eb="100">
      <t>ホケンシ</t>
    </rPh>
    <rPh sb="101" eb="102">
      <t>ダ</t>
    </rPh>
    <rPh sb="108" eb="111">
      <t>リニュウショク</t>
    </rPh>
    <rPh sb="111" eb="112">
      <t>ナド</t>
    </rPh>
    <phoneticPr fontId="2"/>
  </si>
  <si>
    <t>保護者が安心してお子様から離れひと息つける場の提供。耳栓や身体を温めるグッズを併用。また、希望者には、エステやＷＢでリフレッシュ・身体の回復をはかっていただく。</t>
    <rPh sb="0" eb="3">
      <t>ホゴシャ</t>
    </rPh>
    <rPh sb="4" eb="6">
      <t>アンシン</t>
    </rPh>
    <rPh sb="9" eb="11">
      <t>コサマ</t>
    </rPh>
    <rPh sb="13" eb="14">
      <t>ハナ</t>
    </rPh>
    <rPh sb="17" eb="18">
      <t>イキ</t>
    </rPh>
    <rPh sb="21" eb="22">
      <t>バ</t>
    </rPh>
    <rPh sb="23" eb="25">
      <t>テイキョウ</t>
    </rPh>
    <rPh sb="26" eb="28">
      <t>ミミセン</t>
    </rPh>
    <rPh sb="29" eb="31">
      <t>カラダ</t>
    </rPh>
    <rPh sb="32" eb="33">
      <t>アタタ</t>
    </rPh>
    <rPh sb="39" eb="41">
      <t>ヘイヨウ</t>
    </rPh>
    <rPh sb="45" eb="47">
      <t>キボウ</t>
    </rPh>
    <rPh sb="47" eb="48">
      <t>シャ</t>
    </rPh>
    <rPh sb="65" eb="67">
      <t>カラダ</t>
    </rPh>
    <rPh sb="68" eb="70">
      <t>カイフク</t>
    </rPh>
    <phoneticPr fontId="2"/>
  </si>
  <si>
    <t>O7P2Q6</t>
  </si>
  <si>
    <t>おでかけひろばまーぶる</t>
  </si>
  <si>
    <t>・いつでも好きな時に気軽に来られてほっと安心できる場所として、温かく迎え入れる。
・こどもの遊びの環境（月齢・発達に応じた遊び）と保護者にとっても居心地のよい環境の提供。
・利用者さん同士を意図的に繋げたり、お互いのこどもを見合ったり、スタッフが介入しなくても繋がれる場作り。
・利用者さん同士が自然と交流できるようなプログラムの開催。</t>
  </si>
  <si>
    <t>・いつでも気兼ねなく困りごとや不安、悩みを相談できるようにする。
・プログラム講師や地域子育てコーディネーターに来てもらい、グループワークを通しての相談や、個別の相談を行う。</t>
  </si>
  <si>
    <t>・子育てに必要な情報を誰でも分かりやすく見やすいように整理して掲示する。
・利用者のその時々のニーズを聞き取り、情報を集め提供する。
・地域情報なども共有する。
・転居時の他地域への繋ぎをする。</t>
    <rPh sb="82" eb="84">
      <t>テンキョ</t>
    </rPh>
    <rPh sb="84" eb="85">
      <t>ジ</t>
    </rPh>
    <rPh sb="86" eb="89">
      <t>タチイキ</t>
    </rPh>
    <rPh sb="91" eb="92">
      <t>ツナ</t>
    </rPh>
    <phoneticPr fontId="1"/>
  </si>
  <si>
    <t>・抱っことおんぶ、事故予防、小児医療のかかり方、防災講座、保育園基本のキ、予防型プログラムなどの講座を行う。</t>
    <rPh sb="26" eb="28">
      <t>コウザ</t>
    </rPh>
    <rPh sb="29" eb="32">
      <t>ホイクエン</t>
    </rPh>
    <rPh sb="32" eb="34">
      <t>キホン</t>
    </rPh>
    <rPh sb="37" eb="40">
      <t>ヨボウガタ</t>
    </rPh>
    <phoneticPr fontId="1"/>
  </si>
  <si>
    <t xml:space="preserve">・ひろばが主催するプログラムに地域の方に一緒に携わってもらったり、具体的に紹介したり、地域の他団体が主催する集まりに参加し、相互交流を図る。
（まーぶる地域懇談会・児童館主催の懇談会・社協さんの地域会議・リフレッシュデー・町会のお祭りなど）
・一緒に作って食べる「せためし」で、利用者さんや地域の方、ボランティアの方との繋がりを構築する。
</t>
    <rPh sb="76" eb="81">
      <t>チイキコンダンカイ</t>
    </rPh>
    <rPh sb="82" eb="85">
      <t>ジドウカン</t>
    </rPh>
    <rPh sb="85" eb="87">
      <t>シュサイ</t>
    </rPh>
    <rPh sb="88" eb="91">
      <t>コンダンカイ</t>
    </rPh>
    <rPh sb="92" eb="94">
      <t>シャキョウ</t>
    </rPh>
    <rPh sb="97" eb="99">
      <t>チイキ</t>
    </rPh>
    <rPh sb="99" eb="101">
      <t>カイギ</t>
    </rPh>
    <rPh sb="111" eb="113">
      <t>チョウカイ</t>
    </rPh>
    <rPh sb="115" eb="116">
      <t>マツ</t>
    </rPh>
    <rPh sb="122" eb="124">
      <t>イッショ</t>
    </rPh>
    <rPh sb="125" eb="126">
      <t>ツク</t>
    </rPh>
    <rPh sb="128" eb="129">
      <t>タ</t>
    </rPh>
    <rPh sb="139" eb="142">
      <t>リヨウシャ</t>
    </rPh>
    <rPh sb="148" eb="149">
      <t>カタ</t>
    </rPh>
    <rPh sb="157" eb="158">
      <t>カタ</t>
    </rPh>
    <phoneticPr fontId="1"/>
  </si>
  <si>
    <t>・せたがやおはなしネットワークさんと協働し、季節を感じる絵本や手遊び・わらべうた・手作りおもちゃに触れる会を実施する。
・季節を感じられる行事を年間通して実施する。（お正月・節分・ひなまつり・こどもの日・七夕・ハロウィン・クリスマス等）</t>
  </si>
  <si>
    <t>・近隣の公園やプレーリヤカーの活動日に出向き、定期的にひろばの取り組みを出張して発信する。同時に赤ちゃんでも戸外で過ごす気持ち良さを肌で感じてもらったり、他の外遊びの情報も発信する。
・夏の暑い時期や、荒天時は、児童館と連携し、児童館で開催する。</t>
    <rPh sb="101" eb="103">
      <t>コウテン</t>
    </rPh>
    <phoneticPr fontId="1"/>
  </si>
  <si>
    <t>・プレパパ・ママから６か月くらいまでの保護者向けに助産師と座談会的プログラムを実施する。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・小児科医を講師として、乳幼児の身体や気を付けることなど教えていただく。
など</t>
  </si>
  <si>
    <t>・ひろばスタッフのMTGの日などに、スーパーバイズで入る心理士さんに、日々の相談・傾聴の仕方などをレクチャーしていただく。（年に２～４回位実施）</t>
    <rPh sb="26" eb="27">
      <t>ハイ</t>
    </rPh>
    <rPh sb="28" eb="31">
      <t>シンリシ</t>
    </rPh>
    <rPh sb="38" eb="40">
      <t>ソウダン</t>
    </rPh>
    <rPh sb="41" eb="43">
      <t>ケイチョウ</t>
    </rPh>
    <rPh sb="44" eb="46">
      <t>シカタ</t>
    </rPh>
    <phoneticPr fontId="1"/>
  </si>
  <si>
    <t xml:space="preserve">・ひろば内で都度マットを敷き、横になることができるようにリラックスグッズを用意。疲れている、眠れていないといった話が出た時にもお薦めする。
相談ごとがある場合は、傾聴し、必要に応じて専門機関につなげる。
</t>
    <rPh sb="4" eb="5">
      <t>ナイ</t>
    </rPh>
    <rPh sb="6" eb="8">
      <t>ツド</t>
    </rPh>
    <rPh sb="12" eb="13">
      <t>シ</t>
    </rPh>
    <rPh sb="15" eb="16">
      <t>ヨコ</t>
    </rPh>
    <rPh sb="37" eb="39">
      <t>ヨウイ</t>
    </rPh>
    <rPh sb="40" eb="41">
      <t>ツカ</t>
    </rPh>
    <rPh sb="46" eb="47">
      <t>ネム</t>
    </rPh>
    <rPh sb="56" eb="57">
      <t>ハナシ</t>
    </rPh>
    <rPh sb="58" eb="59">
      <t>デ</t>
    </rPh>
    <rPh sb="60" eb="61">
      <t>トキ</t>
    </rPh>
    <rPh sb="64" eb="65">
      <t>スス</t>
    </rPh>
    <rPh sb="70" eb="72">
      <t>ソウダン</t>
    </rPh>
    <rPh sb="77" eb="79">
      <t>バアイ</t>
    </rPh>
    <rPh sb="81" eb="83">
      <t>ケイチョウ</t>
    </rPh>
    <rPh sb="85" eb="87">
      <t>ヒツヨウ</t>
    </rPh>
    <rPh sb="88" eb="89">
      <t>オウ</t>
    </rPh>
    <rPh sb="91" eb="95">
      <t>センモンキカン</t>
    </rPh>
    <phoneticPr fontId="1"/>
  </si>
  <si>
    <t>R9S4T2</t>
  </si>
  <si>
    <t>おでかけひろばFUKU＊fuku</t>
  </si>
  <si>
    <t xml:space="preserve">※乳幼児の親子が安全で気兼ねなく、気軽に通えるような場作りに努める。
※ 近隣幼稚園、地域、保育園情報交換など子どもの年齢が近い親子が交流できるイベントを提供する。
</t>
    <rPh sb="37" eb="39">
      <t>キンリn</t>
    </rPh>
    <rPh sb="39" eb="42">
      <t>ヨウティ</t>
    </rPh>
    <phoneticPr fontId="1"/>
  </si>
  <si>
    <t>※ひろば利用の中での会話などを大切にし、利用者が抱えている問題に目を向け,特別な支援が必要な場合は保健師、子ども家庭課、子育て支援コーディネーターなどにつなぎ連携を図る。
※ほっとステイの利用のほか、ファミリーサポート、子育て利用券を使った援助事業があることも周知し、育児の負担軽減への援助に努める。
※　保育士、社会福祉士による個別の相談も受け付ける。</t>
  </si>
  <si>
    <t>※地元で活動している子育てサークルなど、地域の社会的資源をつなぎ子育て世代の利用のきっかけをつくり、利用者や地域住民の方からの情報掲示も行う。
※HP、Facebook、InstagramなどSNSを通じて情報提供する。</t>
    <rPh sb="50" eb="53">
      <t>リヨウ</t>
    </rPh>
    <rPh sb="54" eb="56">
      <t>チイキ</t>
    </rPh>
    <rPh sb="56" eb="58">
      <t>ジュウミn</t>
    </rPh>
    <rPh sb="59" eb="60">
      <t>カタ</t>
    </rPh>
    <rPh sb="63" eb="65">
      <t>ジョウホウ</t>
    </rPh>
    <rPh sb="65" eb="67">
      <t>ケイ</t>
    </rPh>
    <rPh sb="68" eb="69">
      <t>オコナウ</t>
    </rPh>
    <phoneticPr fontId="1"/>
  </si>
  <si>
    <t>※読み聞かせ、利用者のコミュニケーション促進と育児情報を提供するお茶会、助産師の母乳ケア講座、ボ抱っこ、おんぶ紐体験会、母体のコンディションをケアする講座など企画実施する。</t>
    <rPh sb="1" eb="2">
      <t>ヨミ</t>
    </rPh>
    <rPh sb="7" eb="10">
      <t>リヨウ</t>
    </rPh>
    <rPh sb="20" eb="22">
      <t>ソクセィ</t>
    </rPh>
    <rPh sb="23" eb="25">
      <t>イクジ</t>
    </rPh>
    <rPh sb="25" eb="27">
      <t>ジョウホウ</t>
    </rPh>
    <rPh sb="28" eb="30">
      <t>テイキョウ</t>
    </rPh>
    <rPh sb="36" eb="39">
      <t>ジョサn</t>
    </rPh>
    <rPh sb="40" eb="42">
      <t>ボニュウ</t>
    </rPh>
    <rPh sb="44" eb="46">
      <t>コウザ</t>
    </rPh>
    <rPh sb="48" eb="49">
      <t>ダッコ</t>
    </rPh>
    <rPh sb="55" eb="56">
      <t>ヒモ</t>
    </rPh>
    <rPh sb="56" eb="58">
      <t>タイケn</t>
    </rPh>
    <rPh sb="58" eb="59">
      <t>カイ</t>
    </rPh>
    <rPh sb="60" eb="62">
      <t>ボタイ</t>
    </rPh>
    <rPh sb="75" eb="77">
      <t>コウザ</t>
    </rPh>
    <rPh sb="79" eb="81">
      <t>キカク</t>
    </rPh>
    <rPh sb="81" eb="83">
      <t>ジッセィ</t>
    </rPh>
    <phoneticPr fontId="1"/>
  </si>
  <si>
    <t>※ひろば利用の中での会話などを大切にし、利用者が抱えている問題に目を向け,特別な支援が必要な場合は保健師、子ども家庭課、子育て支援コーディネーターなどと速やかにつなぎ連携を図る。
※　保育士、社会福祉士による個別の相談も受け付ける。</t>
  </si>
  <si>
    <t>地域で活動している手作り作品作家、読み聞かせなどのボランティアなどと協力し、節分、ひな祭り、鯉のぼり、水遊び、お月見グッズ、ハロウィン、クリスマススワッグなど季節にあったイベントの企画実施する。また、不用品循環を行っている地域団体、ボディワークなど身体ケアを行う地域団体と協力し、環境、健康へ関心を高める支援も行う。</t>
    <rPh sb="12" eb="14">
      <t>サクヒn</t>
    </rPh>
    <rPh sb="37" eb="38">
      <t>オコナッテ</t>
    </rPh>
    <rPh sb="38" eb="40">
      <t>セツブn</t>
    </rPh>
    <rPh sb="46" eb="47">
      <t>コイノボリ</t>
    </rPh>
    <rPh sb="51" eb="53">
      <t>ミズ</t>
    </rPh>
    <rPh sb="83" eb="85">
      <t>チイキ</t>
    </rPh>
    <rPh sb="85" eb="87">
      <t>ダンタイ</t>
    </rPh>
    <rPh sb="96" eb="101">
      <t>シンタイ</t>
    </rPh>
    <rPh sb="104" eb="105">
      <t>オコナウ</t>
    </rPh>
    <rPh sb="106" eb="108">
      <t>チイキ</t>
    </rPh>
    <rPh sb="108" eb="110">
      <t>ダn</t>
    </rPh>
    <rPh sb="136" eb="138">
      <t>キョウリョク</t>
    </rPh>
    <rPh sb="140" eb="142">
      <t>カンキョウ</t>
    </rPh>
    <rPh sb="143" eb="145">
      <t>ケンコウ</t>
    </rPh>
    <rPh sb="146" eb="148">
      <t>カンシn</t>
    </rPh>
    <rPh sb="149" eb="150">
      <t>タカメ</t>
    </rPh>
    <rPh sb="152" eb="154">
      <t>シエn</t>
    </rPh>
    <rPh sb="155" eb="156">
      <t>オコナウ</t>
    </rPh>
    <phoneticPr fontId="1"/>
  </si>
  <si>
    <t>※地域の子ども食堂、父親向け講座、工作、ミシンで作品作り、地域情報マップ作りなど、育児の悩みを共有したり、解決につながるような講座や育児が楽しくなるような遊びの体験イベントなどを実施する。</t>
    <rPh sb="1" eb="3">
      <t>チイキ</t>
    </rPh>
    <rPh sb="4" eb="5">
      <t>コドモ</t>
    </rPh>
    <rPh sb="7" eb="9">
      <t>ショクドウ</t>
    </rPh>
    <rPh sb="12" eb="13">
      <t>ムケ</t>
    </rPh>
    <rPh sb="14" eb="16">
      <t>コウザ</t>
    </rPh>
    <rPh sb="17" eb="19">
      <t>コウサク</t>
    </rPh>
    <rPh sb="24" eb="26">
      <t>サクヒn</t>
    </rPh>
    <rPh sb="26" eb="27">
      <t>ツクリ</t>
    </rPh>
    <rPh sb="29" eb="31">
      <t>チイキ</t>
    </rPh>
    <rPh sb="31" eb="33">
      <t>ジョウホウ</t>
    </rPh>
    <rPh sb="36" eb="37">
      <t>ツクリ</t>
    </rPh>
    <phoneticPr fontId="1"/>
  </si>
  <si>
    <t>個室を利用して、保護者が休息を取れるように、スタッフがお子さんの見守りをする。また相談がある時は丁寧に寄り添いながら聞き取り、対応する。</t>
    <rPh sb="58" eb="59">
      <t>キキト</t>
    </rPh>
    <rPh sb="63" eb="65">
      <t>タイオウ</t>
    </rPh>
    <phoneticPr fontId="1"/>
  </si>
  <si>
    <t>U8V6W3</t>
  </si>
  <si>
    <t>日常的に自由に出入りでき、親子同士が自然に交流できるようスタッフがつなぎ役となるよう努める。随時誕生日カード作りと誕生会でみんなでお祝い、子ども用品等交換会「ありがとうの会」、クリスマス行事、ほかスタッフによる毎月の、絵本と手あそびうきうきタイム、キラキラ音楽タイム、にこにこおはなし会、季節の行事に合わせたクラフト作りの機会を設ける。食を通じて親子が交流できるようゆったりランチの提供をする。</t>
    <rPh sb="0" eb="3">
      <t>ニチジョウテキ</t>
    </rPh>
    <rPh sb="4" eb="6">
      <t>ジユウ</t>
    </rPh>
    <rPh sb="7" eb="9">
      <t>デイ</t>
    </rPh>
    <rPh sb="13" eb="15">
      <t>オヤコ</t>
    </rPh>
    <rPh sb="15" eb="17">
      <t>ドウシ</t>
    </rPh>
    <rPh sb="18" eb="20">
      <t>シゼン</t>
    </rPh>
    <rPh sb="21" eb="23">
      <t>コウリュウ</t>
    </rPh>
    <rPh sb="36" eb="37">
      <t>ヤク</t>
    </rPh>
    <rPh sb="42" eb="43">
      <t>ツト</t>
    </rPh>
    <rPh sb="46" eb="48">
      <t>ズイジ</t>
    </rPh>
    <rPh sb="48" eb="51">
      <t>タンジョウビ</t>
    </rPh>
    <rPh sb="54" eb="55">
      <t>ヅク</t>
    </rPh>
    <rPh sb="57" eb="60">
      <t>タンジョウカイ</t>
    </rPh>
    <rPh sb="66" eb="67">
      <t>イワ</t>
    </rPh>
    <rPh sb="158" eb="159">
      <t>ヅク</t>
    </rPh>
    <rPh sb="161" eb="163">
      <t>キカイ</t>
    </rPh>
    <rPh sb="168" eb="169">
      <t>ショク</t>
    </rPh>
    <rPh sb="170" eb="171">
      <t>ツウ</t>
    </rPh>
    <rPh sb="176" eb="178">
      <t>コウリュウ</t>
    </rPh>
    <phoneticPr fontId="1"/>
  </si>
  <si>
    <t>助産師による「個別相談会」と栄養士による「個別相談会」を年１回ずつ(計２回)実施する。ひろばスタッフも日常的な交流や対話の中で信頼関係を築きながらそれぞれの親の子育て支援のニーズを拾いながら相談にのる。４の子育て関連講座で専門家から話を聞ける日時を案内し個別の相談を受けるよう勧めている。深刻な相談の場合はすぐに代表や他のスタッフに相談し対応を判断する。随時、身長・体重測定ができ、スタッフに気軽に相談できるよう努める。</t>
    <rPh sb="21" eb="23">
      <t>コベツ</t>
    </rPh>
    <rPh sb="23" eb="25">
      <t>ソウダン</t>
    </rPh>
    <rPh sb="25" eb="26">
      <t>カイ</t>
    </rPh>
    <rPh sb="28" eb="29">
      <t>ネン</t>
    </rPh>
    <rPh sb="30" eb="31">
      <t>カイ</t>
    </rPh>
    <rPh sb="34" eb="35">
      <t>ケイ</t>
    </rPh>
    <rPh sb="36" eb="37">
      <t>カイ</t>
    </rPh>
    <rPh sb="38" eb="40">
      <t>ジッシ</t>
    </rPh>
    <rPh sb="51" eb="54">
      <t>ニチジョウテキ</t>
    </rPh>
    <rPh sb="55" eb="57">
      <t>コウリュウ</t>
    </rPh>
    <rPh sb="58" eb="60">
      <t>タイワ</t>
    </rPh>
    <rPh sb="61" eb="62">
      <t>ナカ</t>
    </rPh>
    <rPh sb="63" eb="65">
      <t>シンライ</t>
    </rPh>
    <rPh sb="65" eb="67">
      <t>カンケイ</t>
    </rPh>
    <rPh sb="68" eb="69">
      <t>キズ</t>
    </rPh>
    <rPh sb="78" eb="79">
      <t>オヤ</t>
    </rPh>
    <rPh sb="80" eb="82">
      <t>コソダ</t>
    </rPh>
    <rPh sb="83" eb="85">
      <t>シエン</t>
    </rPh>
    <rPh sb="90" eb="91">
      <t>ヒロ</t>
    </rPh>
    <rPh sb="95" eb="97">
      <t>ソウダン</t>
    </rPh>
    <rPh sb="121" eb="123">
      <t>ニチジ</t>
    </rPh>
    <rPh sb="124" eb="126">
      <t>アンナイ</t>
    </rPh>
    <rPh sb="133" eb="134">
      <t>ウ</t>
    </rPh>
    <rPh sb="138" eb="139">
      <t>スス</t>
    </rPh>
    <rPh sb="144" eb="146">
      <t>シンコク</t>
    </rPh>
    <rPh sb="147" eb="149">
      <t>ソウダン</t>
    </rPh>
    <rPh sb="150" eb="152">
      <t>バアイ</t>
    </rPh>
    <rPh sb="156" eb="158">
      <t>ダイヒョウ</t>
    </rPh>
    <rPh sb="159" eb="160">
      <t>ホカ</t>
    </rPh>
    <rPh sb="166" eb="168">
      <t>ソウダン</t>
    </rPh>
    <rPh sb="169" eb="171">
      <t>タイオウ</t>
    </rPh>
    <rPh sb="172" eb="174">
      <t>ハンダン</t>
    </rPh>
    <rPh sb="206" eb="207">
      <t>ツト</t>
    </rPh>
    <phoneticPr fontId="1"/>
  </si>
  <si>
    <t>区の情報や、近隣児童館等、民間の子育てに役立つ情報をスタッフも内容を知るよう努め、親のニーズに合わせて情報提供している。一時保育施設の需要が高いので、都度近隣の保育施設や「多様な保育」の説明や使い方を案内している。地域の母親等による企画イベントも、なるべく親自身が必要に応じた選択ができるように、また、スタッフも今の情報を知り、タイミングを逸することなく適切な案内ができるよう努める。親同士の不要品の交換情報を掲示。</t>
  </si>
  <si>
    <t>助産師による「子育て＆母乳なんでも相談会」(年３回)、栄養士による「離乳食講座」（年３回：初期、中期～後期、後期～幼児食）、小児科医の「親子の健康講座」（年6回）、ほか不定期に、歯科医師による「歯のおはなし」、「おむつなし育児」、「子育て家庭の減災講座」などを実施。
「暮らし講座」として、梅シロップ作り、塩麹・味噌作りなど、季節の手仕事の機会を提供する。</t>
    <rPh sb="7" eb="9">
      <t>コソダ</t>
    </rPh>
    <rPh sb="11" eb="13">
      <t>ボニュウ</t>
    </rPh>
    <rPh sb="17" eb="19">
      <t>ソウダン</t>
    </rPh>
    <rPh sb="19" eb="20">
      <t>カイ</t>
    </rPh>
    <rPh sb="22" eb="23">
      <t>ネン</t>
    </rPh>
    <rPh sb="24" eb="25">
      <t>カイ</t>
    </rPh>
    <rPh sb="84" eb="87">
      <t>フテイキ</t>
    </rPh>
    <rPh sb="97" eb="98">
      <t>ハ</t>
    </rPh>
    <rPh sb="130" eb="132">
      <t>ジッシ</t>
    </rPh>
    <rPh sb="150" eb="151">
      <t>ヅク</t>
    </rPh>
    <rPh sb="173" eb="175">
      <t>テイキョウ</t>
    </rPh>
    <phoneticPr fontId="1"/>
  </si>
  <si>
    <t>ひろばで、親の不安や悩みを聞き取り、気になる相談の場合は記録をしてスタッフ間で共有し、対応を統一できるよう努める。フォローが必要な人のために相談専用の携帯電話を設ける。
月１回のミーティングでも話し合い、情報や状況の変化をつかみ適切な対応を探る。特に深刻な場合は、近隣の相談機関や、地域子育て支援コーディネーター、子ども家庭支援センター、健康づくり課の担当に情報共有するよう努める。</t>
    <rPh sb="5" eb="6">
      <t>オヤ</t>
    </rPh>
    <rPh sb="22" eb="24">
      <t>ソウダン</t>
    </rPh>
    <rPh sb="25" eb="27">
      <t>バアイ</t>
    </rPh>
    <rPh sb="37" eb="38">
      <t>カン</t>
    </rPh>
    <rPh sb="39" eb="41">
      <t>キョウユウ</t>
    </rPh>
    <rPh sb="43" eb="45">
      <t>タイオウ</t>
    </rPh>
    <rPh sb="46" eb="48">
      <t>トウイツ</t>
    </rPh>
    <rPh sb="53" eb="54">
      <t>ツト</t>
    </rPh>
    <rPh sb="62" eb="64">
      <t>ヒツヨウ</t>
    </rPh>
    <rPh sb="65" eb="66">
      <t>ヒト</t>
    </rPh>
    <rPh sb="70" eb="72">
      <t>ソウダン</t>
    </rPh>
    <rPh sb="72" eb="74">
      <t>センヨウ</t>
    </rPh>
    <rPh sb="75" eb="77">
      <t>ケイタイ</t>
    </rPh>
    <rPh sb="77" eb="79">
      <t>デンワ</t>
    </rPh>
    <rPh sb="80" eb="81">
      <t>モウ</t>
    </rPh>
    <rPh sb="85" eb="86">
      <t>ツキ</t>
    </rPh>
    <rPh sb="87" eb="88">
      <t>カイ</t>
    </rPh>
    <rPh sb="97" eb="98">
      <t>ハナ</t>
    </rPh>
    <rPh sb="99" eb="100">
      <t>ア</t>
    </rPh>
    <rPh sb="102" eb="104">
      <t>ジョウホウ</t>
    </rPh>
    <rPh sb="105" eb="107">
      <t>ジョウキョウ</t>
    </rPh>
    <rPh sb="108" eb="110">
      <t>ヘンカ</t>
    </rPh>
    <rPh sb="114" eb="116">
      <t>テキセツ</t>
    </rPh>
    <rPh sb="117" eb="119">
      <t>タイオウ</t>
    </rPh>
    <rPh sb="120" eb="121">
      <t>サグ</t>
    </rPh>
    <rPh sb="125" eb="127">
      <t>シンコク</t>
    </rPh>
    <rPh sb="128" eb="130">
      <t>バアイ</t>
    </rPh>
    <phoneticPr fontId="1"/>
  </si>
  <si>
    <t>・ゆったりカフェ…月1回の地域の多世代交流カフェ
・こどもちょこっと料理塾…月1回の、地域の子どもの育ちを支援する活動。子どもが料理作りを通じて地域や人と交流しながら自信を持つきっかけになることを目的とする(社会福祉協議会との協働事業)、要請に応じて出張型もしている。</t>
    <rPh sb="72" eb="74">
      <t>チイキ</t>
    </rPh>
    <rPh sb="75" eb="76">
      <t>ヒト</t>
    </rPh>
    <rPh sb="77" eb="79">
      <t>コウリュウ</t>
    </rPh>
    <rPh sb="83" eb="85">
      <t>ジシン</t>
    </rPh>
    <rPh sb="86" eb="87">
      <t>モ</t>
    </rPh>
    <rPh sb="115" eb="117">
      <t>ジギョウ</t>
    </rPh>
    <rPh sb="119" eb="121">
      <t>ヨウセイ</t>
    </rPh>
    <rPh sb="122" eb="123">
      <t>オウ</t>
    </rPh>
    <rPh sb="125" eb="127">
      <t>シュッチョウ</t>
    </rPh>
    <rPh sb="127" eb="128">
      <t>ガタ</t>
    </rPh>
    <phoneticPr fontId="1"/>
  </si>
  <si>
    <t>基本的にはノンプログラムで、プレママ・パパ、2歳11か月の子ども連れの親のためのひろば。助産師、抱っことおんぶの講座、クリスマス会なども実施する。年48回の実施。（名称：なないろ＠にじのは）</t>
    <rPh sb="44" eb="47">
      <t>ジョサンシ</t>
    </rPh>
    <rPh sb="48" eb="49">
      <t>ダ</t>
    </rPh>
    <rPh sb="56" eb="58">
      <t>コウザ</t>
    </rPh>
    <rPh sb="64" eb="65">
      <t>カイ</t>
    </rPh>
    <rPh sb="68" eb="70">
      <t>ジッシ</t>
    </rPh>
    <rPh sb="82" eb="84">
      <t>メイショウ</t>
    </rPh>
    <phoneticPr fontId="1"/>
  </si>
  <si>
    <t>らっこルームの実施。
疲れている親が一時的に休息できるよう環境を整える。悩みや相談がある場合は、丁寧に話を聞き対応する。何らかの方法で、ひろばに来る前に空き状況がチェックできる仕組みを整える。</t>
    <rPh sb="7" eb="9">
      <t>ジッシ</t>
    </rPh>
    <rPh sb="11" eb="12">
      <t>ツカ</t>
    </rPh>
    <rPh sb="16" eb="17">
      <t>オヤ</t>
    </rPh>
    <rPh sb="18" eb="21">
      <t>イチジテキ</t>
    </rPh>
    <rPh sb="22" eb="24">
      <t>キュウソク</t>
    </rPh>
    <rPh sb="29" eb="31">
      <t>カンキョウ</t>
    </rPh>
    <rPh sb="32" eb="33">
      <t>トトノ</t>
    </rPh>
    <rPh sb="36" eb="37">
      <t>ナヤ</t>
    </rPh>
    <rPh sb="39" eb="41">
      <t>ソウダン</t>
    </rPh>
    <rPh sb="44" eb="46">
      <t>バアイ</t>
    </rPh>
    <rPh sb="48" eb="50">
      <t>テイネイ</t>
    </rPh>
    <rPh sb="51" eb="52">
      <t>ハナシ</t>
    </rPh>
    <rPh sb="53" eb="54">
      <t>キ</t>
    </rPh>
    <rPh sb="60" eb="61">
      <t>ナン</t>
    </rPh>
    <rPh sb="64" eb="66">
      <t>ホウホウ</t>
    </rPh>
    <rPh sb="72" eb="73">
      <t>ク</t>
    </rPh>
    <rPh sb="74" eb="75">
      <t>マエ</t>
    </rPh>
    <rPh sb="76" eb="77">
      <t>ア</t>
    </rPh>
    <rPh sb="78" eb="80">
      <t>ジョウキョウ</t>
    </rPh>
    <rPh sb="88" eb="90">
      <t>シク</t>
    </rPh>
    <rPh sb="92" eb="93">
      <t>トトノ</t>
    </rPh>
    <phoneticPr fontId="1"/>
  </si>
  <si>
    <t>X5Y1Z7</t>
  </si>
  <si>
    <t>ぐみの木ひろば</t>
  </si>
  <si>
    <t>開設時間内に親子が自由にひろばに参加でき、子ども同士の交流や親同士の交流ができるようにする。職員も子育て経験者を配置し交流を促進する。</t>
    <rPh sb="9" eb="11">
      <t>ジユウ</t>
    </rPh>
    <phoneticPr fontId="1"/>
  </si>
  <si>
    <t>職員が随時相談にのるとともに、保育園職員（保育園職員、看護師、栄養士等）とも連携を取りながら相談にあたる。</t>
    <rPh sb="0" eb="2">
      <t>ショクイン</t>
    </rPh>
    <phoneticPr fontId="1"/>
  </si>
  <si>
    <t>ホームページ、ライン、地域だより、掲示物等を通してぐみの木ひろばの取り組みや子育て情報、区や他施設の情報を提供する。地域の子育て要求を元に、近隣施設とも連携しながら様々な取り組みを行う。</t>
    <rPh sb="44" eb="45">
      <t>ク</t>
    </rPh>
    <rPh sb="46" eb="49">
      <t>タシセツ</t>
    </rPh>
    <rPh sb="50" eb="52">
      <t>ジョウホウ</t>
    </rPh>
    <rPh sb="67" eb="68">
      <t>モト</t>
    </rPh>
    <rPh sb="90" eb="91">
      <t>オコナ</t>
    </rPh>
    <phoneticPr fontId="1"/>
  </si>
  <si>
    <t>離乳食相談・身体測定・健康相談等の実施。また、育児に役立つ救命救急講習等の実施。園庭解放、読み聞かせ、季節の飾り作りなど子どもたちと楽しめる内容も実施予定。</t>
    <rPh sb="37" eb="39">
      <t>ジッシ</t>
    </rPh>
    <rPh sb="40" eb="44">
      <t>エンテイカイホウ</t>
    </rPh>
    <rPh sb="45" eb="46">
      <t>ヨ</t>
    </rPh>
    <rPh sb="47" eb="48">
      <t>キ</t>
    </rPh>
    <rPh sb="51" eb="53">
      <t>キセツ</t>
    </rPh>
    <rPh sb="54" eb="55">
      <t>カザ</t>
    </rPh>
    <rPh sb="56" eb="57">
      <t>ツク</t>
    </rPh>
    <rPh sb="60" eb="61">
      <t>コ</t>
    </rPh>
    <rPh sb="66" eb="67">
      <t>タノ</t>
    </rPh>
    <rPh sb="70" eb="72">
      <t>ナイヨウ</t>
    </rPh>
    <rPh sb="73" eb="77">
      <t>ジッシヨテイ</t>
    </rPh>
    <phoneticPr fontId="1"/>
  </si>
  <si>
    <t>日頃の相談から、個別配慮等支援が必要な子や家庭があった場合は地域子育て相談機関（Ⅰ型）や他機関へつなげていく。事例検討会、地域連絡会及び世田谷区要保護児童対策地域協議会への参加。</t>
    <rPh sb="0" eb="2">
      <t>ヒゴロ</t>
    </rPh>
    <rPh sb="3" eb="5">
      <t>ソウダン</t>
    </rPh>
    <rPh sb="8" eb="10">
      <t>コベツ</t>
    </rPh>
    <rPh sb="30" eb="34">
      <t>チイキコソダ</t>
    </rPh>
    <rPh sb="35" eb="39">
      <t>ソウダンキカン</t>
    </rPh>
    <rPh sb="41" eb="42">
      <t>ガタ</t>
    </rPh>
    <rPh sb="44" eb="47">
      <t>タキカン</t>
    </rPh>
    <rPh sb="55" eb="60">
      <t>ジレイケントウカイ</t>
    </rPh>
    <rPh sb="61" eb="66">
      <t>チイキレンラクカイ</t>
    </rPh>
    <rPh sb="66" eb="67">
      <t>オヨ</t>
    </rPh>
    <rPh sb="68" eb="72">
      <t>セタガヤク</t>
    </rPh>
    <rPh sb="72" eb="75">
      <t>ヨウホゴ</t>
    </rPh>
    <rPh sb="75" eb="79">
      <t>ジドウタイサク</t>
    </rPh>
    <rPh sb="79" eb="84">
      <t>チイキキョウギカイ</t>
    </rPh>
    <rPh sb="86" eb="88">
      <t>サンカ</t>
    </rPh>
    <phoneticPr fontId="1"/>
  </si>
  <si>
    <t>近くの公園（悪天候時は上北沢ふれあいの家を使用）に職員が出向き、散策活動、自然物を利用したあそび等を展開し、交流や育児相談等を行い、親子同士がつながりあえるよう支援していく。</t>
    <rPh sb="48" eb="49">
      <t>トウ</t>
    </rPh>
    <phoneticPr fontId="1"/>
  </si>
  <si>
    <t>A3B8C6</t>
  </si>
  <si>
    <t>玉堤一丁目おでかけひろば</t>
  </si>
  <si>
    <r>
      <t>・開室時間は10：00～15：00とする。・イベント講習会、ほっとステイ、ラッコスペースの実施を通じ子育て親子の交流促進やリフレッシュ・休息の機械の提供を行う。</t>
    </r>
    <r>
      <rPr>
        <sz val="18"/>
        <color rgb="FFFF0000"/>
        <rFont val="游ゴシック"/>
        <family val="3"/>
        <charset val="128"/>
      </rPr>
      <t>・引き続き施設の修理改修を行い、感染症対策の推進、安全管理および利便性の向上に努める。</t>
    </r>
    <rPh sb="1" eb="3">
      <t>カイシツ</t>
    </rPh>
    <rPh sb="3" eb="5">
      <t>ジカン</t>
    </rPh>
    <rPh sb="26" eb="29">
      <t>コウシュウカイ</t>
    </rPh>
    <rPh sb="45" eb="47">
      <t>ジッシ</t>
    </rPh>
    <rPh sb="48" eb="49">
      <t>ツウ</t>
    </rPh>
    <rPh sb="50" eb="52">
      <t>コソダ</t>
    </rPh>
    <rPh sb="53" eb="55">
      <t>オヤコ</t>
    </rPh>
    <rPh sb="56" eb="58">
      <t>コウリュウ</t>
    </rPh>
    <rPh sb="58" eb="60">
      <t>ソクシン</t>
    </rPh>
    <rPh sb="68" eb="70">
      <t>キュウソク</t>
    </rPh>
    <rPh sb="71" eb="73">
      <t>キカイ</t>
    </rPh>
    <rPh sb="74" eb="76">
      <t>テイキョウ</t>
    </rPh>
    <rPh sb="77" eb="78">
      <t>オコナ</t>
    </rPh>
    <rPh sb="81" eb="82">
      <t>ヒ</t>
    </rPh>
    <rPh sb="83" eb="84">
      <t>ツヅ</t>
    </rPh>
    <rPh sb="85" eb="87">
      <t>シセツ</t>
    </rPh>
    <rPh sb="88" eb="90">
      <t>シュウリ</t>
    </rPh>
    <rPh sb="90" eb="92">
      <t>カイシュウ</t>
    </rPh>
    <rPh sb="93" eb="94">
      <t>オコナ</t>
    </rPh>
    <rPh sb="96" eb="99">
      <t>カンセンショウ</t>
    </rPh>
    <rPh sb="99" eb="101">
      <t>タイサク</t>
    </rPh>
    <rPh sb="102" eb="104">
      <t>スイシン</t>
    </rPh>
    <rPh sb="105" eb="107">
      <t>アンゼン</t>
    </rPh>
    <rPh sb="107" eb="109">
      <t>カンリ</t>
    </rPh>
    <rPh sb="112" eb="115">
      <t>リベンセイ</t>
    </rPh>
    <rPh sb="116" eb="118">
      <t>コウジョウ</t>
    </rPh>
    <rPh sb="119" eb="120">
      <t>ツト</t>
    </rPh>
    <phoneticPr fontId="1"/>
  </si>
  <si>
    <t>・普段から利用者と積極的にコミュニケーションを取り、子育ての不安や悩みを相談しやすい関係を築く。・ひろばスタッフ栄養士による離乳食相談、ひろばスタッフ保育士による育児相談を実施する。・育児本や料理の本、健康や趣味の本など幅広い分野の本の揃えることにより、気になることを自分で調べられる環境を整える</t>
    <rPh sb="1" eb="3">
      <t>フダン</t>
    </rPh>
    <rPh sb="5" eb="8">
      <t>リヨウシャ</t>
    </rPh>
    <rPh sb="9" eb="12">
      <t>セッキョクテキ</t>
    </rPh>
    <rPh sb="23" eb="24">
      <t>ト</t>
    </rPh>
    <rPh sb="26" eb="28">
      <t>コソダ</t>
    </rPh>
    <rPh sb="30" eb="32">
      <t>フアン</t>
    </rPh>
    <rPh sb="33" eb="34">
      <t>ナヤ</t>
    </rPh>
    <rPh sb="36" eb="38">
      <t>ソウダン</t>
    </rPh>
    <rPh sb="42" eb="44">
      <t>カンケイ</t>
    </rPh>
    <rPh sb="45" eb="46">
      <t>キズ</t>
    </rPh>
    <rPh sb="56" eb="59">
      <t>エイヨウシ</t>
    </rPh>
    <rPh sb="62" eb="65">
      <t>リニュウショク</t>
    </rPh>
    <rPh sb="65" eb="67">
      <t>ソウダン</t>
    </rPh>
    <rPh sb="75" eb="78">
      <t>ホイクシ</t>
    </rPh>
    <rPh sb="81" eb="83">
      <t>イクジ</t>
    </rPh>
    <rPh sb="83" eb="85">
      <t>ソウダン</t>
    </rPh>
    <rPh sb="86" eb="88">
      <t>ジッシ</t>
    </rPh>
    <rPh sb="92" eb="94">
      <t>イクジ</t>
    </rPh>
    <rPh sb="94" eb="95">
      <t>ホン</t>
    </rPh>
    <rPh sb="96" eb="98">
      <t>リョウリ</t>
    </rPh>
    <rPh sb="99" eb="100">
      <t>ホン</t>
    </rPh>
    <rPh sb="101" eb="103">
      <t>ケンコウ</t>
    </rPh>
    <rPh sb="104" eb="106">
      <t>シュミ</t>
    </rPh>
    <rPh sb="107" eb="108">
      <t>ホン</t>
    </rPh>
    <rPh sb="110" eb="112">
      <t>ハバヒロ</t>
    </rPh>
    <rPh sb="113" eb="115">
      <t>ブンヤ</t>
    </rPh>
    <rPh sb="116" eb="117">
      <t>ホン</t>
    </rPh>
    <rPh sb="118" eb="119">
      <t>ソロ</t>
    </rPh>
    <rPh sb="127" eb="128">
      <t>キ</t>
    </rPh>
    <rPh sb="134" eb="136">
      <t>ジブン</t>
    </rPh>
    <rPh sb="137" eb="138">
      <t>シラ</t>
    </rPh>
    <rPh sb="142" eb="144">
      <t>カンキョウ</t>
    </rPh>
    <rPh sb="145" eb="146">
      <t>トトノ</t>
    </rPh>
    <phoneticPr fontId="1"/>
  </si>
  <si>
    <t>・地域の子育て情報の配布掲示を行う。・「たまひろみんなのおすすめ」コーナーを使い利用者同士の近隣育児情報の交換場所の提供を行う。</t>
    <rPh sb="1" eb="3">
      <t>チイキ</t>
    </rPh>
    <rPh sb="4" eb="6">
      <t>コソダ</t>
    </rPh>
    <rPh sb="7" eb="9">
      <t>ジョウホウ</t>
    </rPh>
    <rPh sb="10" eb="12">
      <t>ハイフ</t>
    </rPh>
    <rPh sb="12" eb="14">
      <t>ケイジ</t>
    </rPh>
    <rPh sb="15" eb="16">
      <t>オコナ</t>
    </rPh>
    <rPh sb="38" eb="39">
      <t>ツカ</t>
    </rPh>
    <rPh sb="40" eb="43">
      <t>リヨウシャ</t>
    </rPh>
    <rPh sb="43" eb="45">
      <t>ドウシ</t>
    </rPh>
    <rPh sb="46" eb="48">
      <t>キンリン</t>
    </rPh>
    <rPh sb="48" eb="50">
      <t>イクジ</t>
    </rPh>
    <rPh sb="50" eb="52">
      <t>ジョウホウ</t>
    </rPh>
    <rPh sb="53" eb="55">
      <t>コウカン</t>
    </rPh>
    <rPh sb="55" eb="57">
      <t>バショ</t>
    </rPh>
    <rPh sb="58" eb="60">
      <t>テイキョウ</t>
    </rPh>
    <rPh sb="61" eb="62">
      <t>オコナ</t>
    </rPh>
    <phoneticPr fontId="1"/>
  </si>
  <si>
    <t>・自己肯定感アップのため「ほめ写ワークショップ」を実施する。・毎日の献立のアイディアやヒント満載の大好きレシピの掲示を行う。・保育者の健康のためワークショップ形式でストレッチ体操を行う。・リクエストに応じて講習を企画する。</t>
  </si>
  <si>
    <t>・情報の整理を行い、個々のスタッフが相談に対する回答をしやすい資料の整理を行う。・地域の他機関との連携を強化し、利用者にご案内しやすい環境を整える。</t>
    <rPh sb="1" eb="3">
      <t>ジョウホウ</t>
    </rPh>
    <rPh sb="4" eb="6">
      <t>セイリ</t>
    </rPh>
    <rPh sb="7" eb="8">
      <t>オコナ</t>
    </rPh>
    <rPh sb="10" eb="12">
      <t>ココ</t>
    </rPh>
    <rPh sb="18" eb="20">
      <t>ソウダン</t>
    </rPh>
    <rPh sb="21" eb="22">
      <t>タイ</t>
    </rPh>
    <rPh sb="24" eb="26">
      <t>カイトウ</t>
    </rPh>
    <rPh sb="31" eb="33">
      <t>シリョウ</t>
    </rPh>
    <rPh sb="34" eb="36">
      <t>セイリ</t>
    </rPh>
    <rPh sb="37" eb="38">
      <t>オコナ</t>
    </rPh>
    <rPh sb="41" eb="43">
      <t>チイキ</t>
    </rPh>
    <rPh sb="44" eb="47">
      <t>タキカン</t>
    </rPh>
    <rPh sb="49" eb="51">
      <t>レンケイ</t>
    </rPh>
    <rPh sb="52" eb="54">
      <t>キョウカ</t>
    </rPh>
    <rPh sb="56" eb="59">
      <t>リヨウシャ</t>
    </rPh>
    <rPh sb="61" eb="63">
      <t>アンナイ</t>
    </rPh>
    <rPh sb="67" eb="69">
      <t>カンキョウ</t>
    </rPh>
    <rPh sb="70" eb="71">
      <t>トトノ</t>
    </rPh>
    <phoneticPr fontId="1"/>
  </si>
  <si>
    <t xml:space="preserve">・はがき通信親子でお絵かき　（ラクダの会大石美恵子さん）
日本画の絵具である顔彩を使用しはがき絵を作成
メールやSNSが連絡手段の主流である一方で、アナログでスローなはがきを書くという日本文化を経験する。                                                                                                                                                </t>
    <rPh sb="19" eb="20">
      <t>カイ</t>
    </rPh>
    <rPh sb="20" eb="22">
      <t>オオイシ</t>
    </rPh>
    <rPh sb="22" eb="25">
      <t>ミエコ</t>
    </rPh>
    <rPh sb="92" eb="94">
      <t>ニホン</t>
    </rPh>
    <rPh sb="97" eb="99">
      <t>ケイケン</t>
    </rPh>
    <phoneticPr fontId="1"/>
  </si>
  <si>
    <t>社会福祉協議会、おはなしすばなしの会他地域の子育て支援団体と共同で「リバーひろば」を実施する。</t>
    <rPh sb="0" eb="2">
      <t>シャカイ</t>
    </rPh>
    <rPh sb="2" eb="7">
      <t>フクシキョウギカイ</t>
    </rPh>
    <rPh sb="18" eb="19">
      <t>ホカ</t>
    </rPh>
    <rPh sb="22" eb="24">
      <t>コソダ</t>
    </rPh>
    <rPh sb="25" eb="27">
      <t>シエン</t>
    </rPh>
    <rPh sb="27" eb="29">
      <t>ダンタイ</t>
    </rPh>
    <rPh sb="30" eb="32">
      <t>キョウドウ</t>
    </rPh>
    <rPh sb="42" eb="44">
      <t>ジッシ</t>
    </rPh>
    <phoneticPr fontId="1"/>
  </si>
  <si>
    <t>パートナーの仕事が平日休みだったり出勤時間が午後からだったりと平日ひろばを利用しずらいく、休日はワンオペ育児の親子や平日は仕事でひろばにこれず親子で過ごす時間が取りずらい親子向けに主に折り紙や積み木などを使いワークショップ形式で親子時間が豊になるような提案を行う。・リクエストに応じて適宜親子で楽しめるイベントを実施する。・クリスマスツリーなど子どもに手作りのものを作ってあげたい親子向けに折り紙教室を実施する。</t>
    <rPh sb="90" eb="91">
      <t>オモ</t>
    </rPh>
    <rPh sb="92" eb="93">
      <t>オ</t>
    </rPh>
    <rPh sb="94" eb="95">
      <t>ガミ</t>
    </rPh>
    <rPh sb="96" eb="97">
      <t>ツ</t>
    </rPh>
    <rPh sb="98" eb="99">
      <t>キ</t>
    </rPh>
    <rPh sb="102" eb="103">
      <t>ツカ</t>
    </rPh>
    <rPh sb="111" eb="113">
      <t>ケイシキ</t>
    </rPh>
    <rPh sb="114" eb="118">
      <t>オヤコジカン</t>
    </rPh>
    <rPh sb="119" eb="120">
      <t>ユタカ</t>
    </rPh>
    <rPh sb="126" eb="128">
      <t>テイアン</t>
    </rPh>
    <rPh sb="129" eb="130">
      <t>オコナ</t>
    </rPh>
    <rPh sb="139" eb="140">
      <t>オウ</t>
    </rPh>
    <rPh sb="142" eb="144">
      <t>テキギ</t>
    </rPh>
    <rPh sb="144" eb="146">
      <t>オヤコ</t>
    </rPh>
    <rPh sb="147" eb="148">
      <t>タノ</t>
    </rPh>
    <rPh sb="156" eb="158">
      <t>ジッシ</t>
    </rPh>
    <rPh sb="192" eb="193">
      <t>ム</t>
    </rPh>
    <rPh sb="195" eb="196">
      <t>オ</t>
    </rPh>
    <rPh sb="197" eb="198">
      <t>ガミ</t>
    </rPh>
    <rPh sb="198" eb="200">
      <t>キョウシツ</t>
    </rPh>
    <rPh sb="201" eb="203">
      <t>ジッシ</t>
    </rPh>
    <phoneticPr fontId="1"/>
  </si>
  <si>
    <t>・原則月・水・金の週3日（加配あり）にて実施する.                                                                                                                                                                                                                                                ・横になれるソファーに加えてビーズクッション、座椅子他を設置することにより休息と自分時間の確保に努め、育児負担の軽減を図る。</t>
    <rPh sb="313" eb="314">
      <t>ツト</t>
    </rPh>
    <phoneticPr fontId="7"/>
  </si>
  <si>
    <t>I4J9K7</t>
  </si>
  <si>
    <t>みずき広場</t>
  </si>
  <si>
    <t>親子が気軽に利用できるよう予約なしで迎える。手作りおもちゃや遊び方の話、その他子育てに限らず利用者同士が話しやすい環境づくりを日々行う。</t>
    <rPh sb="0" eb="2">
      <t>オヤコ</t>
    </rPh>
    <rPh sb="3" eb="5">
      <t>キガル</t>
    </rPh>
    <rPh sb="6" eb="8">
      <t>リヨウ</t>
    </rPh>
    <rPh sb="13" eb="15">
      <t>ヨヤク</t>
    </rPh>
    <rPh sb="18" eb="19">
      <t>ムカ</t>
    </rPh>
    <rPh sb="22" eb="24">
      <t>テヅク</t>
    </rPh>
    <rPh sb="30" eb="31">
      <t>アソ</t>
    </rPh>
    <rPh sb="32" eb="33">
      <t>カタ</t>
    </rPh>
    <rPh sb="34" eb="35">
      <t>ハナシ</t>
    </rPh>
    <rPh sb="38" eb="39">
      <t>タ</t>
    </rPh>
    <rPh sb="39" eb="41">
      <t>コソダ</t>
    </rPh>
    <rPh sb="43" eb="44">
      <t>カギ</t>
    </rPh>
    <rPh sb="46" eb="51">
      <t>リヨウシャドウシ</t>
    </rPh>
    <rPh sb="52" eb="53">
      <t>ハナ</t>
    </rPh>
    <rPh sb="57" eb="59">
      <t>カンキョウ</t>
    </rPh>
    <rPh sb="63" eb="66">
      <t>ヒビオコナ</t>
    </rPh>
    <phoneticPr fontId="1"/>
  </si>
  <si>
    <t>日頃から子育ての不安や悩みを相談できるようにする。看護師や栄養士もその専門性の講習をしたり、相談にのる。</t>
    <rPh sb="0" eb="2">
      <t>ヒゴロ</t>
    </rPh>
    <rPh sb="4" eb="6">
      <t>コソダ</t>
    </rPh>
    <rPh sb="8" eb="10">
      <t>フアン</t>
    </rPh>
    <rPh sb="11" eb="12">
      <t>ナヤ</t>
    </rPh>
    <rPh sb="14" eb="16">
      <t>ソウダン</t>
    </rPh>
    <rPh sb="25" eb="28">
      <t>カンゴシ</t>
    </rPh>
    <rPh sb="29" eb="32">
      <t>エイヨウシ</t>
    </rPh>
    <rPh sb="35" eb="38">
      <t>センモンセイ</t>
    </rPh>
    <rPh sb="39" eb="41">
      <t>コウシュウ</t>
    </rPh>
    <rPh sb="46" eb="48">
      <t>ソウダン</t>
    </rPh>
    <phoneticPr fontId="1"/>
  </si>
  <si>
    <t>子育てに必要な情報を収集し、広場の掲示板に掲示をしたり、配布できるようなものは配布物設置コーナーにおいて、利用者が気軽に持ち帰りやすいように提供する。文庫を設け、育児書を中心に閲覧・貸し出しを行う。</t>
    <rPh sb="0" eb="2">
      <t>コソダ</t>
    </rPh>
    <rPh sb="4" eb="6">
      <t>ヒツヨウ</t>
    </rPh>
    <rPh sb="7" eb="9">
      <t>ジョウホウ</t>
    </rPh>
    <rPh sb="10" eb="12">
      <t>シュウシュウ</t>
    </rPh>
    <rPh sb="14" eb="16">
      <t>ヒロバ</t>
    </rPh>
    <rPh sb="17" eb="20">
      <t>ケイジバン</t>
    </rPh>
    <rPh sb="21" eb="23">
      <t>ケイジ</t>
    </rPh>
    <rPh sb="28" eb="30">
      <t>ハイフ</t>
    </rPh>
    <rPh sb="39" eb="41">
      <t>ハイフ</t>
    </rPh>
    <rPh sb="41" eb="42">
      <t>ブツ</t>
    </rPh>
    <rPh sb="42" eb="44">
      <t>セッチ</t>
    </rPh>
    <rPh sb="53" eb="56">
      <t>リヨウシャ</t>
    </rPh>
    <rPh sb="57" eb="59">
      <t>キガル</t>
    </rPh>
    <rPh sb="60" eb="61">
      <t>モ</t>
    </rPh>
    <rPh sb="62" eb="63">
      <t>カエ</t>
    </rPh>
    <rPh sb="70" eb="72">
      <t>テイキョウ</t>
    </rPh>
    <rPh sb="75" eb="77">
      <t>ブンコ</t>
    </rPh>
    <rPh sb="78" eb="79">
      <t>モウ</t>
    </rPh>
    <rPh sb="81" eb="84">
      <t>イクジショ</t>
    </rPh>
    <rPh sb="85" eb="87">
      <t>チュウシン</t>
    </rPh>
    <rPh sb="88" eb="90">
      <t>エツラン</t>
    </rPh>
    <rPh sb="91" eb="92">
      <t>カ</t>
    </rPh>
    <rPh sb="93" eb="94">
      <t>ダ</t>
    </rPh>
    <rPh sb="96" eb="97">
      <t>オコナ</t>
    </rPh>
    <phoneticPr fontId="1"/>
  </si>
  <si>
    <t>・小児科医による健康、子育て相談を行う（鬼塚礼子医師　国際医療センタ-、他）　栄養士による離乳食相談や試食会の実施。
・わらべ歌の専門家による、歌と遊びの提供をする（コダ－イ研究所西山先生）</t>
    <rPh sb="1" eb="5">
      <t>ショウニカイ</t>
    </rPh>
    <rPh sb="8" eb="10">
      <t>ケンコウ</t>
    </rPh>
    <rPh sb="11" eb="13">
      <t>コソダ</t>
    </rPh>
    <rPh sb="14" eb="16">
      <t>ソウダン</t>
    </rPh>
    <rPh sb="17" eb="18">
      <t>オコナ</t>
    </rPh>
    <rPh sb="20" eb="22">
      <t>オニヅカ</t>
    </rPh>
    <rPh sb="22" eb="24">
      <t>レイコ</t>
    </rPh>
    <rPh sb="24" eb="26">
      <t>イシ</t>
    </rPh>
    <rPh sb="27" eb="31">
      <t>コクサイイリョウ</t>
    </rPh>
    <rPh sb="36" eb="37">
      <t>ホカ</t>
    </rPh>
    <rPh sb="39" eb="42">
      <t>エイヨウシ</t>
    </rPh>
    <rPh sb="45" eb="48">
      <t>リニュウショク</t>
    </rPh>
    <rPh sb="48" eb="50">
      <t>ソウダン</t>
    </rPh>
    <rPh sb="51" eb="54">
      <t>シショクカイ</t>
    </rPh>
    <rPh sb="55" eb="57">
      <t>ジッシ</t>
    </rPh>
    <rPh sb="63" eb="64">
      <t>ウタ</t>
    </rPh>
    <rPh sb="65" eb="68">
      <t>センモンカ</t>
    </rPh>
    <rPh sb="72" eb="73">
      <t>ウタ</t>
    </rPh>
    <rPh sb="74" eb="75">
      <t>アソ</t>
    </rPh>
    <rPh sb="77" eb="79">
      <t>テイキョウ</t>
    </rPh>
    <rPh sb="87" eb="90">
      <t>ケンキュウショ</t>
    </rPh>
    <rPh sb="90" eb="92">
      <t>ニシヤマ</t>
    </rPh>
    <rPh sb="92" eb="94">
      <t>センセイ</t>
    </rPh>
    <phoneticPr fontId="1"/>
  </si>
  <si>
    <t>事案が生じた場合、その都度子ども家庭支援センター（烏山・砧）、世田谷児童相談所などと情報を共有しながら、利用者の相談に乗り、それを子家セン、児相などに返し、持続的にケアを行う。要保護児童対策砧協議会に参加する。</t>
    <rPh sb="0" eb="2">
      <t>ジアン</t>
    </rPh>
    <rPh sb="3" eb="4">
      <t>ショウ</t>
    </rPh>
    <rPh sb="6" eb="8">
      <t>バアイ</t>
    </rPh>
    <rPh sb="11" eb="13">
      <t>ツド</t>
    </rPh>
    <rPh sb="13" eb="14">
      <t>コ</t>
    </rPh>
    <rPh sb="16" eb="18">
      <t>カテイ</t>
    </rPh>
    <rPh sb="18" eb="20">
      <t>シエン</t>
    </rPh>
    <rPh sb="25" eb="27">
      <t>カラスヤマ</t>
    </rPh>
    <rPh sb="28" eb="29">
      <t>キヌタ</t>
    </rPh>
    <rPh sb="31" eb="34">
      <t>セタガヤ</t>
    </rPh>
    <rPh sb="34" eb="39">
      <t>ジドウソウダンジョ</t>
    </rPh>
    <rPh sb="42" eb="44">
      <t>ジョウホウ</t>
    </rPh>
    <rPh sb="45" eb="47">
      <t>キョウユウ</t>
    </rPh>
    <rPh sb="52" eb="55">
      <t>リヨウシャ</t>
    </rPh>
    <rPh sb="56" eb="58">
      <t>ソウダン</t>
    </rPh>
    <rPh sb="59" eb="60">
      <t>ノ</t>
    </rPh>
    <rPh sb="65" eb="66">
      <t>コ</t>
    </rPh>
    <rPh sb="66" eb="67">
      <t>イエ</t>
    </rPh>
    <rPh sb="70" eb="72">
      <t>ジソウ</t>
    </rPh>
    <rPh sb="75" eb="76">
      <t>カエ</t>
    </rPh>
    <rPh sb="78" eb="81">
      <t>ジゾクテキ</t>
    </rPh>
    <rPh sb="85" eb="86">
      <t>オコナ</t>
    </rPh>
    <rPh sb="88" eb="91">
      <t>ヨウホゴ</t>
    </rPh>
    <rPh sb="91" eb="95">
      <t>ジドウタイサク</t>
    </rPh>
    <rPh sb="95" eb="99">
      <t>キヌタキョウギカイ</t>
    </rPh>
    <rPh sb="100" eb="102">
      <t>サンカ</t>
    </rPh>
    <phoneticPr fontId="1"/>
  </si>
  <si>
    <t>「囲碁・将棋教室」
講師は高齢者。地域の高齢者や小中学生、地域の主婦、保育園児が参加。高齢者や幅広い異年齢の交流や趣味の広がり、余暇活動の提供、高齢者の生きがいや子供たちの安心の場ともなる。講師小田直則(三鷹新川中原コミニティセンター，囲碁　洗心会会長）</t>
    <rPh sb="1" eb="3">
      <t>イゴ</t>
    </rPh>
    <rPh sb="4" eb="6">
      <t>ショウギ</t>
    </rPh>
    <rPh sb="6" eb="8">
      <t>キョウシツ</t>
    </rPh>
    <rPh sb="10" eb="12">
      <t>コウシ</t>
    </rPh>
    <rPh sb="13" eb="16">
      <t>コウレイシャ</t>
    </rPh>
    <rPh sb="17" eb="19">
      <t>チイキ</t>
    </rPh>
    <rPh sb="20" eb="23">
      <t>コウレイシャ</t>
    </rPh>
    <rPh sb="24" eb="28">
      <t>ショウチュウガクセイ</t>
    </rPh>
    <rPh sb="29" eb="31">
      <t>チイキ</t>
    </rPh>
    <rPh sb="32" eb="34">
      <t>シュフ</t>
    </rPh>
    <rPh sb="35" eb="39">
      <t>ホイクエンジ</t>
    </rPh>
    <rPh sb="40" eb="42">
      <t>サンカ</t>
    </rPh>
    <rPh sb="43" eb="46">
      <t>コウレイシャ</t>
    </rPh>
    <rPh sb="47" eb="49">
      <t>ハバヒロ</t>
    </rPh>
    <rPh sb="50" eb="53">
      <t>イネンレイ</t>
    </rPh>
    <rPh sb="54" eb="56">
      <t>コウリュウ</t>
    </rPh>
    <rPh sb="57" eb="59">
      <t>シュミ</t>
    </rPh>
    <rPh sb="60" eb="61">
      <t>ヒロ</t>
    </rPh>
    <rPh sb="64" eb="66">
      <t>ヨカ</t>
    </rPh>
    <rPh sb="66" eb="68">
      <t>カツドウ</t>
    </rPh>
    <rPh sb="69" eb="71">
      <t>テイキョウ</t>
    </rPh>
    <rPh sb="72" eb="75">
      <t>コウレイシャ</t>
    </rPh>
    <rPh sb="76" eb="77">
      <t>イ</t>
    </rPh>
    <rPh sb="81" eb="83">
      <t>コドモ</t>
    </rPh>
    <rPh sb="86" eb="88">
      <t>アンシン</t>
    </rPh>
    <rPh sb="89" eb="90">
      <t>バ</t>
    </rPh>
    <rPh sb="95" eb="97">
      <t>コウシ</t>
    </rPh>
    <rPh sb="97" eb="99">
      <t>オダ</t>
    </rPh>
    <rPh sb="99" eb="101">
      <t>ナオノリ</t>
    </rPh>
    <rPh sb="102" eb="104">
      <t>ミタカ</t>
    </rPh>
    <rPh sb="104" eb="108">
      <t>シンカワナカハラ</t>
    </rPh>
    <phoneticPr fontId="1"/>
  </si>
  <si>
    <t>「手作りの会」
伝統的な手作り作品や日常的に親子が遊べる遊具づくりを行い、子育て支援を伴いながら実施し、保護者の育児の成長にも貢献する。　講師・・関口敬子（保育士、老人ケア施設責任者）</t>
    <rPh sb="1" eb="3">
      <t>テヅク</t>
    </rPh>
    <rPh sb="5" eb="6">
      <t>カイ</t>
    </rPh>
    <rPh sb="8" eb="11">
      <t>デントウテキ</t>
    </rPh>
    <rPh sb="12" eb="14">
      <t>テヅク</t>
    </rPh>
    <rPh sb="15" eb="17">
      <t>サクヒン</t>
    </rPh>
    <rPh sb="18" eb="21">
      <t>ニチジョウテキ</t>
    </rPh>
    <rPh sb="22" eb="24">
      <t>オヤコ</t>
    </rPh>
    <rPh sb="25" eb="26">
      <t>アソ</t>
    </rPh>
    <rPh sb="28" eb="30">
      <t>ユウグ</t>
    </rPh>
    <rPh sb="34" eb="35">
      <t>オコナ</t>
    </rPh>
    <rPh sb="37" eb="39">
      <t>コソダ</t>
    </rPh>
    <rPh sb="40" eb="42">
      <t>シエン</t>
    </rPh>
    <rPh sb="43" eb="44">
      <t>トモナ</t>
    </rPh>
    <rPh sb="48" eb="50">
      <t>ジッシ</t>
    </rPh>
    <rPh sb="52" eb="55">
      <t>ホゴシャ</t>
    </rPh>
    <rPh sb="56" eb="58">
      <t>イクジ</t>
    </rPh>
    <rPh sb="59" eb="61">
      <t>セイチョウ</t>
    </rPh>
    <rPh sb="63" eb="65">
      <t>コウケン</t>
    </rPh>
    <rPh sb="69" eb="71">
      <t>コウシ</t>
    </rPh>
    <rPh sb="73" eb="75">
      <t>セキグチ</t>
    </rPh>
    <rPh sb="75" eb="77">
      <t>ケイコ</t>
    </rPh>
    <rPh sb="78" eb="81">
      <t>ホイクシ</t>
    </rPh>
    <rPh sb="82" eb="84">
      <t>ロウジン</t>
    </rPh>
    <rPh sb="86" eb="88">
      <t>シセツ</t>
    </rPh>
    <rPh sb="88" eb="91">
      <t>セキニンシャ</t>
    </rPh>
    <phoneticPr fontId="1"/>
  </si>
  <si>
    <t>「家庭の防災教室」
身近な家庭内の防災から考える。地域の若い保護者やPTAの人たちが自ら企画し、防災を地域で取り組む。防災士が主に講師を行う。（塚戸小学校PTA、松尾裕美子防災士）</t>
    <rPh sb="1" eb="3">
      <t>カテイ</t>
    </rPh>
    <rPh sb="4" eb="6">
      <t>ボウサイ</t>
    </rPh>
    <rPh sb="6" eb="8">
      <t>キョウシツ</t>
    </rPh>
    <rPh sb="10" eb="12">
      <t>ミジカ</t>
    </rPh>
    <rPh sb="13" eb="16">
      <t>カテイナイ</t>
    </rPh>
    <rPh sb="25" eb="27">
      <t>チイキ</t>
    </rPh>
    <rPh sb="28" eb="29">
      <t>ワカ</t>
    </rPh>
    <rPh sb="30" eb="33">
      <t>ホゴシャ</t>
    </rPh>
    <rPh sb="38" eb="39">
      <t>ヒト</t>
    </rPh>
    <rPh sb="42" eb="43">
      <t>ミズカ</t>
    </rPh>
    <rPh sb="44" eb="46">
      <t>キカク</t>
    </rPh>
    <rPh sb="48" eb="50">
      <t>ボウサイ</t>
    </rPh>
    <rPh sb="51" eb="53">
      <t>チイキ</t>
    </rPh>
    <rPh sb="54" eb="55">
      <t>ト</t>
    </rPh>
    <rPh sb="56" eb="57">
      <t>ク</t>
    </rPh>
    <rPh sb="59" eb="62">
      <t>ボウサイシ</t>
    </rPh>
    <rPh sb="63" eb="64">
      <t>シュ</t>
    </rPh>
    <rPh sb="65" eb="67">
      <t>コウシ</t>
    </rPh>
    <rPh sb="68" eb="69">
      <t>オコナ</t>
    </rPh>
    <rPh sb="72" eb="73">
      <t>ツカ</t>
    </rPh>
    <rPh sb="73" eb="74">
      <t>ト</t>
    </rPh>
    <rPh sb="74" eb="77">
      <t>ショウガッコウ</t>
    </rPh>
    <rPh sb="81" eb="83">
      <t>マツオ</t>
    </rPh>
    <rPh sb="86" eb="88">
      <t>ボウサイ</t>
    </rPh>
    <rPh sb="88" eb="89">
      <t>シ</t>
    </rPh>
    <phoneticPr fontId="1"/>
  </si>
  <si>
    <t>祖師谷六丁目広場で週に1日晴れた日に不定期で行う。
代替え場所がないので、雨降り等の場合は晴れた日を代替え日として提供する。</t>
    <rPh sb="27" eb="29">
      <t>ダイガ</t>
    </rPh>
    <rPh sb="30" eb="32">
      <t>バショ</t>
    </rPh>
    <rPh sb="38" eb="40">
      <t>アメフ</t>
    </rPh>
    <rPh sb="41" eb="42">
      <t>トウ</t>
    </rPh>
    <rPh sb="43" eb="45">
      <t>バアイ</t>
    </rPh>
    <rPh sb="46" eb="47">
      <t>ハ</t>
    </rPh>
    <rPh sb="49" eb="50">
      <t>ヒ</t>
    </rPh>
    <rPh sb="51" eb="53">
      <t>ダイガ</t>
    </rPh>
    <rPh sb="54" eb="55">
      <t>ビ</t>
    </rPh>
    <rPh sb="58" eb="60">
      <t>テイキョウ</t>
    </rPh>
    <phoneticPr fontId="1"/>
  </si>
  <si>
    <t>L3M1N8</t>
  </si>
  <si>
    <t>けやき広場</t>
  </si>
  <si>
    <t>・地域の親子が安心して気軽に利用できるよう、居心地のよい環境を提供し、いつでも利用出来るよう迎え入れる。
・親しい意識的に利用者同士を紹介するなど、利用者同士をつなぐ。
・利用者同士が自然に交流できるようなプログラムを実施する(わらべうた、お話し会、手作りおもちゃの会など)。</t>
    <rPh sb="1" eb="3">
      <t>チイキ</t>
    </rPh>
    <rPh sb="4" eb="6">
      <t>オヤコ</t>
    </rPh>
    <rPh sb="7" eb="9">
      <t>アンシン</t>
    </rPh>
    <rPh sb="39" eb="41">
      <t>リヨウ</t>
    </rPh>
    <rPh sb="41" eb="43">
      <t>デキ</t>
    </rPh>
    <rPh sb="54" eb="55">
      <t>シタ</t>
    </rPh>
    <phoneticPr fontId="1"/>
  </si>
  <si>
    <t>・子育ての不安や悩みを相談できるように安心して話せるような環境を作る。（保育士・栄養士・保健の先生から援助してもらう）
・毎月嘱託医の先生に来てもらい、個別の相談を行う。
・年6回、子育て講座を開く（保健・給食・その他）</t>
    <rPh sb="19" eb="21">
      <t>アンシン</t>
    </rPh>
    <rPh sb="23" eb="24">
      <t>ハナ</t>
    </rPh>
    <rPh sb="29" eb="31">
      <t>カンキョウ</t>
    </rPh>
    <rPh sb="32" eb="33">
      <t>ツク</t>
    </rPh>
    <rPh sb="36" eb="39">
      <t>ホイクシ</t>
    </rPh>
    <rPh sb="40" eb="43">
      <t>エイヨウシ</t>
    </rPh>
    <rPh sb="44" eb="46">
      <t>ホケン</t>
    </rPh>
    <rPh sb="47" eb="49">
      <t>センセイ</t>
    </rPh>
    <rPh sb="51" eb="53">
      <t>エンジョ</t>
    </rPh>
    <rPh sb="61" eb="63">
      <t>マイツキ</t>
    </rPh>
    <rPh sb="63" eb="66">
      <t>ショクタクイ</t>
    </rPh>
    <rPh sb="67" eb="69">
      <t>センセイ</t>
    </rPh>
    <rPh sb="87" eb="88">
      <t>ネン</t>
    </rPh>
    <rPh sb="89" eb="90">
      <t>カイ</t>
    </rPh>
    <rPh sb="91" eb="93">
      <t>コソダ</t>
    </rPh>
    <rPh sb="94" eb="96">
      <t>コウザ</t>
    </rPh>
    <rPh sb="97" eb="98">
      <t>ヒラ</t>
    </rPh>
    <rPh sb="100" eb="102">
      <t>ホケン</t>
    </rPh>
    <rPh sb="103" eb="105">
      <t>キュウショク</t>
    </rPh>
    <rPh sb="108" eb="109">
      <t>タ</t>
    </rPh>
    <phoneticPr fontId="1"/>
  </si>
  <si>
    <t>・世田谷区からの子育てに必要な情報を配布したり掲示をして知らせていく。また、保育園からの情報（行事等の参加のお知らせ）を発信する。
・地域の8989ネットワークの情報を配布する。（お気軽カフェへや夏祭りへの参加等）</t>
    <rPh sb="1" eb="5">
      <t>セタガヤク</t>
    </rPh>
    <rPh sb="8" eb="10">
      <t>コソダ</t>
    </rPh>
    <rPh sb="18" eb="20">
      <t>ハイフ</t>
    </rPh>
    <rPh sb="23" eb="25">
      <t>ケイジ</t>
    </rPh>
    <rPh sb="28" eb="29">
      <t>シ</t>
    </rPh>
    <rPh sb="38" eb="41">
      <t>ホイクエン</t>
    </rPh>
    <rPh sb="47" eb="49">
      <t>ギョウジ</t>
    </rPh>
    <rPh sb="49" eb="50">
      <t>トウ</t>
    </rPh>
    <rPh sb="51" eb="53">
      <t>サンカ</t>
    </rPh>
    <rPh sb="55" eb="56">
      <t>シ</t>
    </rPh>
    <rPh sb="60" eb="62">
      <t>ハッシン</t>
    </rPh>
    <rPh sb="67" eb="69">
      <t>チイキ</t>
    </rPh>
    <rPh sb="81" eb="83">
      <t>ジョウホウ</t>
    </rPh>
    <rPh sb="84" eb="86">
      <t>ハイフ</t>
    </rPh>
    <rPh sb="91" eb="93">
      <t>キガル</t>
    </rPh>
    <rPh sb="98" eb="100">
      <t>ナツマツ</t>
    </rPh>
    <rPh sb="103" eb="105">
      <t>サンカ</t>
    </rPh>
    <rPh sb="105" eb="106">
      <t>トウ</t>
    </rPh>
    <phoneticPr fontId="1"/>
  </si>
  <si>
    <t>・毎月、わらべうたの先生に来てもらい、保護者と子ども達と一緒にわらべうた遊びを行い指導を受ける。
・毎月、担当職員による「楽しい工作」を行う。</t>
    <rPh sb="36" eb="37">
      <t>アソ</t>
    </rPh>
    <rPh sb="41" eb="43">
      <t>シドウ</t>
    </rPh>
    <rPh sb="44" eb="45">
      <t>ウ</t>
    </rPh>
    <rPh sb="50" eb="52">
      <t>マイツキ</t>
    </rPh>
    <rPh sb="53" eb="55">
      <t>タントウ</t>
    </rPh>
    <rPh sb="55" eb="57">
      <t>ショクイン</t>
    </rPh>
    <rPh sb="61" eb="62">
      <t>タノ</t>
    </rPh>
    <rPh sb="64" eb="66">
      <t>コウサク</t>
    </rPh>
    <rPh sb="68" eb="69">
      <t>オコナ</t>
    </rPh>
    <phoneticPr fontId="1"/>
  </si>
  <si>
    <t>・年に数回（2～3回）前期総括、年度末総括に合わせ、気になる子（家庭）への援助について打ち合わせをし、資料として総括文書に入れる。
・保育園施設長と相談をし、特に気になる保護者や子どもについては子ども家庭支援センターと連携を取る。</t>
    <rPh sb="1" eb="2">
      <t>ネン</t>
    </rPh>
    <rPh sb="3" eb="5">
      <t>スウカイ</t>
    </rPh>
    <rPh sb="9" eb="10">
      <t>カイ</t>
    </rPh>
    <rPh sb="11" eb="15">
      <t>ゼンキソウカツ</t>
    </rPh>
    <rPh sb="16" eb="19">
      <t>ネンドマツ</t>
    </rPh>
    <rPh sb="19" eb="21">
      <t>ソウカツ</t>
    </rPh>
    <rPh sb="22" eb="23">
      <t>ア</t>
    </rPh>
    <rPh sb="26" eb="27">
      <t>キ</t>
    </rPh>
    <rPh sb="30" eb="31">
      <t>コ</t>
    </rPh>
    <rPh sb="37" eb="39">
      <t>エンジョ</t>
    </rPh>
    <rPh sb="43" eb="44">
      <t>ウ</t>
    </rPh>
    <rPh sb="45" eb="46">
      <t>ア</t>
    </rPh>
    <rPh sb="51" eb="53">
      <t>シリョウ</t>
    </rPh>
    <rPh sb="56" eb="58">
      <t>ソウカツ</t>
    </rPh>
    <rPh sb="58" eb="60">
      <t>ブンショ</t>
    </rPh>
    <rPh sb="61" eb="62">
      <t>イ</t>
    </rPh>
    <rPh sb="67" eb="70">
      <t>ホイクエン</t>
    </rPh>
    <rPh sb="70" eb="73">
      <t>シセツチョウ</t>
    </rPh>
    <rPh sb="74" eb="76">
      <t>ソウダン</t>
    </rPh>
    <rPh sb="79" eb="80">
      <t>トク</t>
    </rPh>
    <rPh sb="81" eb="82">
      <t>キ</t>
    </rPh>
    <rPh sb="85" eb="88">
      <t>ホゴシャ</t>
    </rPh>
    <rPh sb="89" eb="90">
      <t>コ</t>
    </rPh>
    <rPh sb="97" eb="98">
      <t>コ</t>
    </rPh>
    <rPh sb="100" eb="104">
      <t>カテイシエン</t>
    </rPh>
    <rPh sb="109" eb="111">
      <t>レンケイ</t>
    </rPh>
    <rPh sb="112" eb="113">
      <t>ト</t>
    </rPh>
    <phoneticPr fontId="1"/>
  </si>
  <si>
    <t>・毎月近くの公園へ行き、広場利用者、高齢者施設、障がい者施設の方と交流を行う。（紙芝居・絵本・ミニ運動会・シャボン玉・わらべうた遊び等）
・暑い夏（7月～9月）には公園ではなく、近くの施設を借りて交流を行う。
・8989ネットワークが主催するイベントに参加する（お気軽カフェ・夏祭り・お正月の集い等）</t>
    <rPh sb="1" eb="3">
      <t>マイツキ</t>
    </rPh>
    <rPh sb="3" eb="4">
      <t>チカ</t>
    </rPh>
    <rPh sb="6" eb="8">
      <t>コウエン</t>
    </rPh>
    <rPh sb="9" eb="10">
      <t>イ</t>
    </rPh>
    <rPh sb="12" eb="14">
      <t>ヒロバ</t>
    </rPh>
    <rPh sb="14" eb="17">
      <t>リヨウシャ</t>
    </rPh>
    <rPh sb="18" eb="23">
      <t>コウレイシャシセツ</t>
    </rPh>
    <rPh sb="24" eb="25">
      <t>ショウ</t>
    </rPh>
    <rPh sb="27" eb="28">
      <t>シャ</t>
    </rPh>
    <rPh sb="28" eb="30">
      <t>シセツ</t>
    </rPh>
    <rPh sb="31" eb="32">
      <t>カタ</t>
    </rPh>
    <rPh sb="33" eb="35">
      <t>コウリュウ</t>
    </rPh>
    <rPh sb="36" eb="37">
      <t>オコナ</t>
    </rPh>
    <rPh sb="40" eb="43">
      <t>カミシバイ</t>
    </rPh>
    <rPh sb="44" eb="46">
      <t>エホン</t>
    </rPh>
    <rPh sb="49" eb="52">
      <t>ウンドウカイ</t>
    </rPh>
    <rPh sb="57" eb="58">
      <t>ダマ</t>
    </rPh>
    <rPh sb="64" eb="65">
      <t>アソ</t>
    </rPh>
    <rPh sb="66" eb="67">
      <t>トウ</t>
    </rPh>
    <rPh sb="70" eb="71">
      <t>アツ</t>
    </rPh>
    <rPh sb="72" eb="73">
      <t>ナツ</t>
    </rPh>
    <rPh sb="75" eb="76">
      <t>ガツ</t>
    </rPh>
    <rPh sb="78" eb="79">
      <t>ガツ</t>
    </rPh>
    <rPh sb="82" eb="84">
      <t>コウエン</t>
    </rPh>
    <rPh sb="89" eb="90">
      <t>チカ</t>
    </rPh>
    <rPh sb="92" eb="94">
      <t>シセツ</t>
    </rPh>
    <rPh sb="95" eb="96">
      <t>カ</t>
    </rPh>
    <rPh sb="98" eb="100">
      <t>コウリュウ</t>
    </rPh>
    <rPh sb="101" eb="102">
      <t>オコナ</t>
    </rPh>
    <rPh sb="117" eb="119">
      <t>シュサイ</t>
    </rPh>
    <rPh sb="126" eb="128">
      <t>サンカ</t>
    </rPh>
    <rPh sb="132" eb="134">
      <t>キガル</t>
    </rPh>
    <rPh sb="138" eb="140">
      <t>ナツマツ</t>
    </rPh>
    <rPh sb="143" eb="145">
      <t>ショウガツ</t>
    </rPh>
    <rPh sb="146" eb="147">
      <t>ツド</t>
    </rPh>
    <rPh sb="148" eb="149">
      <t>トウ</t>
    </rPh>
    <phoneticPr fontId="1"/>
  </si>
  <si>
    <t>J2K6L8</t>
  </si>
  <si>
    <t>おでかけひろばULALA</t>
  </si>
  <si>
    <t>妊娠期の夫婦や、乳幼児を持つ親子が、安心して過ごしながら他の親子の子育てや子どもの育ちを自然と目にすることができるような居場所を提供する。親子を温かく迎え入れ、その親子がその人らしさ、その子らしさを出して、過ごせるように支える。同月齢、異年齢での関わり、同じ地域、などで利用者同士が自然と交流できるようプログラムを実施する。適切な子育て情報や地域資源情報を集約し、提供する。</t>
    <rPh sb="72" eb="73">
      <t>アタタ</t>
    </rPh>
    <rPh sb="110" eb="111">
      <t>ササ</t>
    </rPh>
    <phoneticPr fontId="1"/>
  </si>
  <si>
    <t>子育てが孤独にならないよう、精神的負担の軽減につながるように、常にスタッフは利用者を温かく迎え入れ、気軽に子育ての不安や悩みを話せるように努める。親同士でも悩みを打ち明けあったり相談できるように、スタッフが日頃から親子の交流を促進する。看護師、理学療法士、保育士に個別に相談できる場もつくる。</t>
  </si>
  <si>
    <t>ホームページやSNS、月1回のひろば通信発行による情報提供。子育てサロンや、近隣の子育て支援施設とも連携し、お互いの活動に関する情報を交換し、チラシの配布や情報誌の設置をする。必要な場合は、利用者ごとに丁寧に情報を伝える。</t>
  </si>
  <si>
    <t>「ベビーマッサージ」　1コース3回　　　　　　　　　　
「ちくちくULALA」講師のサポートを受けながら子どもの簡単な衣類を作成できる手芸講座。</t>
  </si>
  <si>
    <t>日々のひろばで受けた相談は記録に残し、スタッフ間で共有。とくに気になるケースについては、子育て支援コーディネーター、子ども家庭支援センター、健康づくり課の担当に情報共有をする。他機関と連携していくためにも、スタッフは会議に積極的に参加し、今まで以上に敷居が低い相談先となるように努める。</t>
  </si>
  <si>
    <t>けやき広場や上用賀3丁目公園、上用賀公園に定期的に出向き、外遊びの一歩を応援する。おままごと、ボール、カート押し、水遊び、散歩をする。シートを敷き、赤ちゃんもゆっくり過ごせるようにする。畑活動も取り入れ、親子どうしの交流を促進する。児童館や他の子育て支援団体とも協力。雨天時でもできる限り外に出向き、散歩をしたり、「食と農」の博物館なども利用して過ごす。季節ごとにプレーパークへの遠足も企画する。</t>
  </si>
  <si>
    <t xml:space="preserve">育児疲れや不安、睡眠不足を強く感じている利用者が、一時的に子どもと離れ、安心して休息を取れるように設備、スタッフの配置を行う。利用者が子どもと離れることが不安にならないように、子どもの見守りをする。さらに個別の相談ニーズに対応し、子育て支援コーディネーターや保健師などににつなげる。     </t>
  </si>
  <si>
    <t>D9E2F4</t>
  </si>
  <si>
    <t>おでかけひろば三宿</t>
  </si>
  <si>
    <t>・親子が気軽に利用できるよう、子どもの発達に沿った玩具やあそび、（木のおもちゃ、絵本、型落とし、パズル、うたあそびなど）居心地のよい環境を提供し、スタッフが適宜声掛けを行いあたたかく迎え入れる。
・支援者が意識的に利用者同士を紹介するなど、利用者同士をつなぐ。
・利用者同士が自然に交流できるようなプログラムを実施する(わらべうたお話し会、絵本の読みきかせ、足型制作、妊婦さんや月齢の近い乳児の交流会など)。</t>
    <rPh sb="25" eb="27">
      <t>ガング</t>
    </rPh>
    <rPh sb="33" eb="34">
      <t>キ</t>
    </rPh>
    <rPh sb="40" eb="42">
      <t>エホン</t>
    </rPh>
    <rPh sb="43" eb="44">
      <t>カタ</t>
    </rPh>
    <rPh sb="44" eb="45">
      <t>オ</t>
    </rPh>
    <rPh sb="78" eb="80">
      <t>テキギ</t>
    </rPh>
    <rPh sb="80" eb="82">
      <t>コエカ</t>
    </rPh>
    <rPh sb="84" eb="85">
      <t>オコナ</t>
    </rPh>
    <rPh sb="170" eb="172">
      <t>エホン</t>
    </rPh>
    <rPh sb="173" eb="174">
      <t>ヨ</t>
    </rPh>
    <rPh sb="179" eb="181">
      <t>アシガタ</t>
    </rPh>
    <rPh sb="181" eb="183">
      <t>セイサク</t>
    </rPh>
    <rPh sb="184" eb="186">
      <t>ニンプ</t>
    </rPh>
    <rPh sb="189" eb="191">
      <t>ゲツレイ</t>
    </rPh>
    <rPh sb="192" eb="193">
      <t>チカ</t>
    </rPh>
    <rPh sb="194" eb="196">
      <t>ニュウジ</t>
    </rPh>
    <rPh sb="197" eb="200">
      <t>コウリュウカイ</t>
    </rPh>
    <phoneticPr fontId="1"/>
  </si>
  <si>
    <t>・日頃から気兼ねなく、子育ての不安や悩みを相談できるよう赤ちゃん交流会など共感しあえる仲間が交流しやすい企画を提供し利用者の側に立って企画する。
・子育てコーディネーター助産師、栄養士、歯科衛生士など専門職にも来てもらい相談の機会を提供する。</t>
    <rPh sb="28" eb="29">
      <t>アカ</t>
    </rPh>
    <rPh sb="32" eb="35">
      <t>コウリュウカイ</t>
    </rPh>
    <rPh sb="37" eb="39">
      <t>キョウカン</t>
    </rPh>
    <rPh sb="43" eb="45">
      <t>ナカマ</t>
    </rPh>
    <rPh sb="46" eb="48">
      <t>コウリュウ</t>
    </rPh>
    <rPh sb="52" eb="54">
      <t>キカク</t>
    </rPh>
    <rPh sb="55" eb="57">
      <t>テイキョウ</t>
    </rPh>
    <rPh sb="58" eb="61">
      <t>リヨウシャ</t>
    </rPh>
    <rPh sb="62" eb="63">
      <t>ガワ</t>
    </rPh>
    <rPh sb="64" eb="65">
      <t>タ</t>
    </rPh>
    <rPh sb="67" eb="69">
      <t>キカク</t>
    </rPh>
    <rPh sb="74" eb="76">
      <t>コソダ</t>
    </rPh>
    <rPh sb="93" eb="98">
      <t>シカエイセイシ</t>
    </rPh>
    <rPh sb="100" eb="103">
      <t>センモンショク</t>
    </rPh>
    <rPh sb="113" eb="115">
      <t>キカイ</t>
    </rPh>
    <rPh sb="116" eb="118">
      <t>テイキョウ</t>
    </rPh>
    <phoneticPr fontId="1"/>
  </si>
  <si>
    <t>・子育てに必要な情報を収集し、利用者に関心をもって頂きわかりやすいように整理して提供する（情報誌　せたがや通信、インスタグラムの配布など）。
・支援者からだけでなく、利用者からの情報も他の利用者に共有する。</t>
    <rPh sb="19" eb="21">
      <t>カンシン</t>
    </rPh>
    <rPh sb="25" eb="26">
      <t>イタダ</t>
    </rPh>
    <phoneticPr fontId="1"/>
  </si>
  <si>
    <t>・おんぶとだっこ講座、育児・生活習慣・食育に関する講習会ヨガ、わらべうたなどのお話会
リトミック体験、絵本の読み聞かせ会などの各種講習会等をニーズに応えて実施し子育て及び親子の育ちを支援する。</t>
    <rPh sb="40" eb="41">
      <t>ハナシ</t>
    </rPh>
    <rPh sb="41" eb="42">
      <t>カイ</t>
    </rPh>
    <rPh sb="48" eb="50">
      <t>タイケン</t>
    </rPh>
    <rPh sb="51" eb="53">
      <t>エホン</t>
    </rPh>
    <rPh sb="54" eb="55">
      <t>ヨ</t>
    </rPh>
    <rPh sb="56" eb="57">
      <t>キ</t>
    </rPh>
    <rPh sb="59" eb="60">
      <t>カイ</t>
    </rPh>
    <rPh sb="63" eb="65">
      <t>カクシュ</t>
    </rPh>
    <rPh sb="65" eb="68">
      <t>コウシュウカイ</t>
    </rPh>
    <rPh sb="68" eb="69">
      <t>ナド</t>
    </rPh>
    <rPh sb="74" eb="75">
      <t>コタ</t>
    </rPh>
    <rPh sb="77" eb="79">
      <t>ジッシ</t>
    </rPh>
    <rPh sb="80" eb="82">
      <t>コソダ</t>
    </rPh>
    <rPh sb="83" eb="84">
      <t>オヨ</t>
    </rPh>
    <rPh sb="85" eb="87">
      <t>オヤコ</t>
    </rPh>
    <rPh sb="87" eb="89">
      <t>ジツシンシ</t>
    </rPh>
    <rPh sb="88" eb="89">
      <t>ソダ</t>
    </rPh>
    <rPh sb="91" eb="93">
      <t>シエン</t>
    </rPh>
    <phoneticPr fontId="1"/>
  </si>
  <si>
    <t>日常のひろばで、利用者の不安や悩みを聞き取り、気になるケースについては記録をしてスタッフで共有する。特に気になるケースについては、匿名もしくは当事者の意思確認を行い近隣の相談機関や、地域子育て支援コーディネーター、子ども家庭支援センター、健康づくり課の担当に連絡情報共有しててきせつに対応する。</t>
    <rPh sb="0" eb="2">
      <t>ニチジョウ</t>
    </rPh>
    <rPh sb="8" eb="10">
      <t>リヨウ</t>
    </rPh>
    <rPh sb="10" eb="11">
      <t>シャ</t>
    </rPh>
    <rPh sb="12" eb="14">
      <t>フアン</t>
    </rPh>
    <rPh sb="15" eb="16">
      <t>ナヤ</t>
    </rPh>
    <rPh sb="18" eb="19">
      <t>キ</t>
    </rPh>
    <rPh sb="20" eb="21">
      <t>ト</t>
    </rPh>
    <rPh sb="23" eb="24">
      <t>キ</t>
    </rPh>
    <rPh sb="35" eb="37">
      <t>キロク</t>
    </rPh>
    <rPh sb="45" eb="47">
      <t>キョウユウ</t>
    </rPh>
    <rPh sb="50" eb="51">
      <t>トク</t>
    </rPh>
    <rPh sb="52" eb="53">
      <t>キ</t>
    </rPh>
    <rPh sb="65" eb="67">
      <t>トクメイ</t>
    </rPh>
    <rPh sb="71" eb="74">
      <t>トウジシャ</t>
    </rPh>
    <rPh sb="75" eb="79">
      <t>イシカクニン</t>
    </rPh>
    <rPh sb="80" eb="81">
      <t>オコナ</t>
    </rPh>
    <rPh sb="82" eb="84">
      <t>キンリン</t>
    </rPh>
    <rPh sb="85" eb="89">
      <t>ソウダンキカン</t>
    </rPh>
    <rPh sb="91" eb="95">
      <t>チイキコソダ</t>
    </rPh>
    <rPh sb="96" eb="98">
      <t>シエン</t>
    </rPh>
    <rPh sb="107" eb="108">
      <t>コ</t>
    </rPh>
    <rPh sb="110" eb="112">
      <t>カテイ</t>
    </rPh>
    <rPh sb="112" eb="114">
      <t>シエン</t>
    </rPh>
    <rPh sb="119" eb="121">
      <t>ケンコウ</t>
    </rPh>
    <rPh sb="124" eb="125">
      <t>カ</t>
    </rPh>
    <rPh sb="126" eb="128">
      <t>タントウ</t>
    </rPh>
    <rPh sb="129" eb="131">
      <t>レンラク</t>
    </rPh>
    <rPh sb="131" eb="135">
      <t>ジョウホウキョウユウ</t>
    </rPh>
    <rPh sb="142" eb="144">
      <t>タイオウ</t>
    </rPh>
    <phoneticPr fontId="1"/>
  </si>
  <si>
    <t xml:space="preserve">・地域の団体と協働して、リトミックやヨガ、絵本の読み聞かせ、わらべうたお話会などにより季節を感じたり、体験、体感遊び等のイベントを実施する。
</t>
    <rPh sb="1" eb="3">
      <t>チイキ</t>
    </rPh>
    <rPh sb="4" eb="6">
      <t>ダンタイ</t>
    </rPh>
    <rPh sb="7" eb="9">
      <t>キョウドウ</t>
    </rPh>
    <rPh sb="21" eb="23">
      <t>エホン</t>
    </rPh>
    <rPh sb="24" eb="25">
      <t>ヨ</t>
    </rPh>
    <rPh sb="26" eb="27">
      <t>キ</t>
    </rPh>
    <rPh sb="36" eb="38">
      <t>ハナシカイ</t>
    </rPh>
    <rPh sb="43" eb="45">
      <t>キセツ</t>
    </rPh>
    <rPh sb="46" eb="47">
      <t>カン</t>
    </rPh>
    <rPh sb="51" eb="53">
      <t>タイケン</t>
    </rPh>
    <rPh sb="54" eb="56">
      <t>タイカン</t>
    </rPh>
    <rPh sb="56" eb="57">
      <t>アソ</t>
    </rPh>
    <rPh sb="58" eb="59">
      <t>ナド</t>
    </rPh>
    <rPh sb="65" eb="67">
      <t>ジッシ</t>
    </rPh>
    <phoneticPr fontId="1"/>
  </si>
  <si>
    <t>プレママ・プレパパが、子育て中のママ・パパと交流したり、赤ちゃんを抱っこしたり、オムツ交換、沐浴体験、マタニティーヨガなどの会を実施する。
休日に家族そろって楽しめる体験企画ファミリーデイや講座(誕生会、自転車講習会、パパ交流会、絵本の読み聞かせ、クリスマス会、外遊び会など）交流会を実施する。</t>
    <rPh sb="43" eb="45">
      <t>コウカン</t>
    </rPh>
    <rPh sb="46" eb="50">
      <t>モクヨクタイケン</t>
    </rPh>
    <rPh sb="62" eb="63">
      <t>カイ</t>
    </rPh>
    <rPh sb="70" eb="72">
      <t>キュウジツ</t>
    </rPh>
    <rPh sb="73" eb="75">
      <t>カゾク</t>
    </rPh>
    <rPh sb="79" eb="80">
      <t>タノ</t>
    </rPh>
    <rPh sb="83" eb="85">
      <t>タイケン</t>
    </rPh>
    <rPh sb="85" eb="87">
      <t>キカク</t>
    </rPh>
    <rPh sb="95" eb="97">
      <t>コウザ</t>
    </rPh>
    <rPh sb="98" eb="101">
      <t>タンジョウカイ</t>
    </rPh>
    <rPh sb="102" eb="105">
      <t>ジテンシャ</t>
    </rPh>
    <rPh sb="105" eb="108">
      <t>コウシュウカイ</t>
    </rPh>
    <rPh sb="111" eb="114">
      <t>コウリュウカイ</t>
    </rPh>
    <rPh sb="115" eb="117">
      <t>エホン</t>
    </rPh>
    <rPh sb="118" eb="119">
      <t>ヨ</t>
    </rPh>
    <rPh sb="120" eb="121">
      <t>キ</t>
    </rPh>
    <rPh sb="129" eb="130">
      <t>カイ</t>
    </rPh>
    <rPh sb="131" eb="133">
      <t>ソトアソ</t>
    </rPh>
    <rPh sb="134" eb="135">
      <t>カイ</t>
    </rPh>
    <rPh sb="138" eb="140">
      <t>コウリュウ</t>
    </rPh>
    <rPh sb="140" eb="141">
      <t>カイ</t>
    </rPh>
    <rPh sb="142" eb="144">
      <t>ジッシ</t>
    </rPh>
    <phoneticPr fontId="1"/>
  </si>
  <si>
    <t>ひろば空白地域、児童館休館日の月曜日に開催する。普段ひろばに来られない方が気軽に利用できるように、拠点のひろばにある遊具等を持参する。子育てに不安を抱えている親子に対する相談や情報交換ができる場となるように経験豊富なスタッフを専任とし、適宜補助者として先輩ママスタッフを配置する。不定期で絵本の読み聞かせリトミック、離乳食講座など開催する。地域の親子同士でのつながりが築いてもらえるよう利用者相互のコミュニケーションに配慮しながら援助する。</t>
    <rPh sb="3" eb="7">
      <t>クウハクチイキ</t>
    </rPh>
    <rPh sb="8" eb="11">
      <t>ジドウカン</t>
    </rPh>
    <rPh sb="11" eb="14">
      <t>キュウカンビ</t>
    </rPh>
    <rPh sb="15" eb="18">
      <t>ゲツヨウビ</t>
    </rPh>
    <rPh sb="19" eb="21">
      <t>カイサイ</t>
    </rPh>
    <rPh sb="103" eb="107">
      <t>ケイケンホウフ</t>
    </rPh>
    <rPh sb="113" eb="115">
      <t>センニン</t>
    </rPh>
    <rPh sb="118" eb="120">
      <t>テキギ</t>
    </rPh>
    <rPh sb="120" eb="123">
      <t>ホジョシャ</t>
    </rPh>
    <rPh sb="126" eb="128">
      <t>センパイ</t>
    </rPh>
    <rPh sb="135" eb="137">
      <t>ハイチ</t>
    </rPh>
    <rPh sb="140" eb="143">
      <t>フテイキ</t>
    </rPh>
    <rPh sb="144" eb="146">
      <t>エホン</t>
    </rPh>
    <rPh sb="147" eb="148">
      <t>ヨ</t>
    </rPh>
    <rPh sb="149" eb="150">
      <t>キ</t>
    </rPh>
    <rPh sb="158" eb="163">
      <t>リニュウショクコウザ</t>
    </rPh>
    <rPh sb="184" eb="185">
      <t>キズ</t>
    </rPh>
    <rPh sb="193" eb="196">
      <t>リヨウシャ</t>
    </rPh>
    <rPh sb="196" eb="198">
      <t>ソウゴ</t>
    </rPh>
    <rPh sb="209" eb="211">
      <t>ハイリョ</t>
    </rPh>
    <rPh sb="215" eb="217">
      <t>エンジョ</t>
    </rPh>
    <phoneticPr fontId="1"/>
  </si>
  <si>
    <t>０歳児の保護者向けに離乳食、おんぶ講座などを実施する。夜泣きや、歯磨き指導など看護師、助産師などへの相談や交流会の実施する。</t>
    <rPh sb="17" eb="19">
      <t>コウザ</t>
    </rPh>
    <rPh sb="27" eb="29">
      <t>ヨナ</t>
    </rPh>
    <rPh sb="32" eb="34">
      <t>ハミガ</t>
    </rPh>
    <rPh sb="35" eb="37">
      <t>シドウ</t>
    </rPh>
    <rPh sb="39" eb="42">
      <t>カンゴシ</t>
    </rPh>
    <rPh sb="43" eb="46">
      <t>ジョサンシ</t>
    </rPh>
    <rPh sb="50" eb="52">
      <t>ソウダン</t>
    </rPh>
    <rPh sb="53" eb="56">
      <t>コウリュウカイ</t>
    </rPh>
    <rPh sb="57" eb="59">
      <t>ジッシ</t>
    </rPh>
    <phoneticPr fontId="1"/>
  </si>
  <si>
    <t>両親学級の開催に向けて、沐浴の方法や産後の母体の回復に向けた支援を学ぶために、看護師や助産師を講師としたスタッフ向けの研修会を実施する。</t>
    <rPh sb="39" eb="42">
      <t>カンゴシ</t>
    </rPh>
    <phoneticPr fontId="1"/>
  </si>
  <si>
    <t>日常の子育てに疲れている方や不眠に悩む利用者が一時的に休息できるよう、ゆったりとしたリクライニングシートなどで安心して休める環境を用意する。相談などについては専任のスタッフが丁寧に話を聞き対応する。</t>
    <rPh sb="0" eb="2">
      <t>ニチジョウ</t>
    </rPh>
    <rPh sb="3" eb="5">
      <t>コソダ</t>
    </rPh>
    <rPh sb="7" eb="8">
      <t>ツカ</t>
    </rPh>
    <rPh sb="12" eb="13">
      <t>カタ</t>
    </rPh>
    <rPh sb="14" eb="16">
      <t>フミン</t>
    </rPh>
    <rPh sb="17" eb="18">
      <t>ナヤ</t>
    </rPh>
    <rPh sb="19" eb="22">
      <t>リヨウシャ</t>
    </rPh>
    <rPh sb="23" eb="26">
      <t>イチジテキ</t>
    </rPh>
    <rPh sb="27" eb="29">
      <t>キュウソク</t>
    </rPh>
    <rPh sb="55" eb="57">
      <t>アンシン</t>
    </rPh>
    <rPh sb="59" eb="60">
      <t>ヤス</t>
    </rPh>
    <rPh sb="62" eb="64">
      <t>カンキョウ</t>
    </rPh>
    <rPh sb="65" eb="67">
      <t>ヨウイ</t>
    </rPh>
    <rPh sb="70" eb="72">
      <t>ソウダン</t>
    </rPh>
    <rPh sb="79" eb="81">
      <t>センニン</t>
    </rPh>
    <rPh sb="87" eb="89">
      <t>テイネイ</t>
    </rPh>
    <rPh sb="90" eb="91">
      <t>ハナシ</t>
    </rPh>
    <rPh sb="92" eb="93">
      <t>キ</t>
    </rPh>
    <rPh sb="94" eb="96">
      <t>タイオウ</t>
    </rPh>
    <phoneticPr fontId="1"/>
  </si>
  <si>
    <t>G7H1I9</t>
  </si>
  <si>
    <t>おでかけひろばすぷーん</t>
  </si>
  <si>
    <t>・親子が気軽に利用できるように、居心地の良い場を提供し、あたたかく迎え入れる。
・利用者さん同士交流しやすいように、スタッフも含め自己紹介タイムを設けるなどし、スタッフが介入しなくても自然につながれる場づくりを心がける。</t>
    <rPh sb="22" eb="23">
      <t>バ</t>
    </rPh>
    <rPh sb="85" eb="87">
      <t>カイニュウ</t>
    </rPh>
    <rPh sb="92" eb="94">
      <t>シゼン</t>
    </rPh>
    <rPh sb="100" eb="101">
      <t>バ</t>
    </rPh>
    <rPh sb="105" eb="106">
      <t>ココロ</t>
    </rPh>
    <phoneticPr fontId="1"/>
  </si>
  <si>
    <t>・日ごろから気兼ねなく子育ての不安や悩みを相談できるようにする。
・プログラム講師や地域子育て支援コーディネーターなどへの繋ぎを行う。</t>
    <rPh sb="39" eb="41">
      <t>コウシ</t>
    </rPh>
    <rPh sb="61" eb="62">
      <t>ツナ</t>
    </rPh>
    <rPh sb="64" eb="65">
      <t>オコナ</t>
    </rPh>
    <phoneticPr fontId="1"/>
  </si>
  <si>
    <t>・子育てに必要な情報の提供し、掲示する。
・利用者のニーズを聞き取り、情報収集、提供する。
・転居時の他地域への繋ぎを行う。他から（支援者、利用者、近隣の方等）得た情報を共有する。</t>
    <rPh sb="59" eb="60">
      <t>オコナ</t>
    </rPh>
    <phoneticPr fontId="1"/>
  </si>
  <si>
    <t>・抱っこおんぶ講座、保育園きほんのき、幼稚園情報交換会、防災プログラム、予防型プログラム、地域マップつくり、ファミサポ説明会などを実施。</t>
    <rPh sb="10" eb="13">
      <t>ホイクエン</t>
    </rPh>
    <rPh sb="19" eb="22">
      <t>ヨウチエン</t>
    </rPh>
    <rPh sb="22" eb="24">
      <t>ジョウホウ</t>
    </rPh>
    <rPh sb="24" eb="27">
      <t>コウカンカイ</t>
    </rPh>
    <rPh sb="36" eb="39">
      <t>ヨボウガタ</t>
    </rPh>
    <rPh sb="45" eb="47">
      <t>チイキ</t>
    </rPh>
    <rPh sb="59" eb="62">
      <t>セツメイカイ</t>
    </rPh>
    <rPh sb="65" eb="67">
      <t>ジッシ</t>
    </rPh>
    <phoneticPr fontId="1"/>
  </si>
  <si>
    <t>・ひろばが主催するプログラムに地域の方に一緒に携わってもらったり、具体的に紹介したり、地域の他団体が主催する集まりに参加し、相互交流を図る。
・地域の方と一緒に作って食べる会（ふかめし）や、クリスマスや節句など季節のプログラム、木のおもちゃの紹介やお手玉の伝授・絵本読み聞かせ・しめ縄作りなど、近隣の方の得意な事をしていただけるようなプログラムを実施し、交流を深める。
・児童館主催交流会・玉川地域子育て支援者懇親会・社協主催交流会・リフレッシュデーなどに参加し、地域全体での情報共有をし、利用者さんに還元する。</t>
    <rPh sb="72" eb="74">
      <t>チイキ</t>
    </rPh>
    <rPh sb="75" eb="76">
      <t>カタ</t>
    </rPh>
    <rPh sb="77" eb="79">
      <t>イッショ</t>
    </rPh>
    <rPh sb="80" eb="81">
      <t>ツク</t>
    </rPh>
    <rPh sb="83" eb="84">
      <t>タ</t>
    </rPh>
    <rPh sb="86" eb="87">
      <t>カイ</t>
    </rPh>
    <rPh sb="101" eb="103">
      <t>セック</t>
    </rPh>
    <rPh sb="105" eb="107">
      <t>キセツ</t>
    </rPh>
    <rPh sb="131" eb="133">
      <t>エホン</t>
    </rPh>
    <rPh sb="133" eb="134">
      <t>ヨ</t>
    </rPh>
    <rPh sb="135" eb="136">
      <t>キ</t>
    </rPh>
    <rPh sb="186" eb="191">
      <t>ジドウカンシュサイ</t>
    </rPh>
    <rPh sb="191" eb="194">
      <t>コウリュウカイ</t>
    </rPh>
    <rPh sb="195" eb="197">
      <t>タマガワ</t>
    </rPh>
    <rPh sb="197" eb="199">
      <t>チイキ</t>
    </rPh>
    <rPh sb="199" eb="201">
      <t>コソダ</t>
    </rPh>
    <rPh sb="202" eb="205">
      <t>シエンシャ</t>
    </rPh>
    <rPh sb="205" eb="208">
      <t>コンシンカイ</t>
    </rPh>
    <rPh sb="209" eb="213">
      <t>シャキョウシュサイ</t>
    </rPh>
    <rPh sb="213" eb="216">
      <t>コウリュウカイ</t>
    </rPh>
    <rPh sb="228" eb="230">
      <t>サンカ</t>
    </rPh>
    <rPh sb="232" eb="234">
      <t>チイキ</t>
    </rPh>
    <rPh sb="234" eb="236">
      <t>ゼンタイ</t>
    </rPh>
    <rPh sb="238" eb="242">
      <t>ジョウホウキョウユウ</t>
    </rPh>
    <rPh sb="245" eb="248">
      <t>リヨウシャ</t>
    </rPh>
    <rPh sb="251" eb="253">
      <t>カンゲン</t>
    </rPh>
    <phoneticPr fontId="1"/>
  </si>
  <si>
    <t xml:space="preserve">・近隣の公園（２丁目緑地・駒沢公園・ねこじゃらし公園など）へ行き、見守り交流する。
・夏の暑い時期や荒天時は、児童館と連携し児童館で開催する。
</t>
  </si>
  <si>
    <t>・プレパパ・ママから６か月くらいまでの保護者向けに助産師を講師とした、乳幼児むけの座談会的プログラムを実施する。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・医師を講師として、乳幼児の身体や気を付けることなど教えていただく。
など</t>
    <rPh sb="12" eb="13">
      <t>ゲツ</t>
    </rPh>
    <rPh sb="25" eb="28">
      <t>ジョサンシ</t>
    </rPh>
    <rPh sb="35" eb="38">
      <t>ニュウヨウジ</t>
    </rPh>
    <rPh sb="41" eb="44">
      <t>ザダンカイ</t>
    </rPh>
    <rPh sb="44" eb="45">
      <t>テキ</t>
    </rPh>
    <rPh sb="58" eb="61">
      <t>エイヨウシ</t>
    </rPh>
    <rPh sb="64" eb="66">
      <t>コウシ</t>
    </rPh>
    <rPh sb="70" eb="73">
      <t>リニュウショク</t>
    </rPh>
    <rPh sb="79" eb="81">
      <t>ジッシ</t>
    </rPh>
    <rPh sb="86" eb="91">
      <t>リガクリョウホウシ</t>
    </rPh>
    <rPh sb="94" eb="96">
      <t>コウシ</t>
    </rPh>
    <rPh sb="100" eb="103">
      <t>ニュウヨウジ</t>
    </rPh>
    <rPh sb="104" eb="106">
      <t>カラダ</t>
    </rPh>
    <rPh sb="107" eb="110">
      <t>フシギ</t>
    </rPh>
    <rPh sb="111" eb="113">
      <t>ジッサイ</t>
    </rPh>
    <rPh sb="114" eb="116">
      <t>カラダ</t>
    </rPh>
    <rPh sb="117" eb="118">
      <t>ウゴ</t>
    </rPh>
    <rPh sb="123" eb="124">
      <t>オシ</t>
    </rPh>
    <rPh sb="133" eb="138">
      <t>シカエイセイシ</t>
    </rPh>
    <rPh sb="141" eb="143">
      <t>コウシ</t>
    </rPh>
    <rPh sb="147" eb="149">
      <t>ハミガ</t>
    </rPh>
    <rPh sb="151" eb="152">
      <t>ハジ</t>
    </rPh>
    <rPh sb="154" eb="155">
      <t>マエ</t>
    </rPh>
    <rPh sb="156" eb="158">
      <t>ジュンビ</t>
    </rPh>
    <rPh sb="158" eb="160">
      <t>キカン</t>
    </rPh>
    <rPh sb="162" eb="164">
      <t>ハミガ</t>
    </rPh>
    <rPh sb="181" eb="182">
      <t>オシ</t>
    </rPh>
    <rPh sb="191" eb="196">
      <t>ゲンゴチョウカクシ</t>
    </rPh>
    <rPh sb="199" eb="201">
      <t>コウシ</t>
    </rPh>
    <rPh sb="205" eb="207">
      <t>コトバ</t>
    </rPh>
    <rPh sb="208" eb="210">
      <t>ハッタツ</t>
    </rPh>
    <rPh sb="221" eb="223">
      <t>ハッタツ</t>
    </rPh>
    <rPh sb="228" eb="229">
      <t>オシ</t>
    </rPh>
    <rPh sb="238" eb="240">
      <t>イシ</t>
    </rPh>
    <rPh sb="241" eb="243">
      <t>コウシ</t>
    </rPh>
    <rPh sb="247" eb="250">
      <t>ニュウヨウジ</t>
    </rPh>
    <rPh sb="251" eb="253">
      <t>カラダ</t>
    </rPh>
    <rPh sb="254" eb="255">
      <t>キ</t>
    </rPh>
    <rPh sb="256" eb="257">
      <t>ツ</t>
    </rPh>
    <rPh sb="263" eb="264">
      <t>オシ</t>
    </rPh>
    <phoneticPr fontId="1"/>
  </si>
  <si>
    <t>・職員へ向けての、相談・傾聴の仕方など、職員自身のモチベーションの保ち方などを、心理士の方にレクチャーしていただく。</t>
    <rPh sb="1" eb="3">
      <t>ショクイン</t>
    </rPh>
    <rPh sb="4" eb="5">
      <t>ム</t>
    </rPh>
    <rPh sb="9" eb="11">
      <t>ソウダン</t>
    </rPh>
    <rPh sb="12" eb="14">
      <t>ケイチョウ</t>
    </rPh>
    <rPh sb="15" eb="17">
      <t>シカタ</t>
    </rPh>
    <rPh sb="20" eb="22">
      <t>ショクイン</t>
    </rPh>
    <rPh sb="22" eb="24">
      <t>ジシン</t>
    </rPh>
    <rPh sb="33" eb="34">
      <t>タモ</t>
    </rPh>
    <rPh sb="35" eb="36">
      <t>カタ</t>
    </rPh>
    <rPh sb="40" eb="43">
      <t>シンリシ</t>
    </rPh>
    <rPh sb="44" eb="45">
      <t>カタ</t>
    </rPh>
    <phoneticPr fontId="1"/>
  </si>
  <si>
    <t>・産前から概ね産後６か月のご家庭を対象に、ゆっくり休める時間や落ち着いて育児相談をできる時間の提供。ひろばの無い日に月3～4回事前予約制で設定。リラックスして心地良く休息を取れるように、寝具やホットマット、ホットアイピロー、マッサージ機、ハーブティなども用意している。保護者の方がお休みの間は、お子さんはスタッフで見守る。</t>
    <rPh sb="58" eb="59">
      <t>ツキ</t>
    </rPh>
    <rPh sb="62" eb="63">
      <t>カイ</t>
    </rPh>
    <rPh sb="117" eb="118">
      <t>キ</t>
    </rPh>
    <phoneticPr fontId="1"/>
  </si>
  <si>
    <t>M4N7O5</t>
  </si>
  <si>
    <t>ひろばを毎日開くことで、地域（在宅）で子育てをしている親子に、保育園の持つ人的・物的・環境的な資源を十分活用できる。地域の親子の交流はもちろん、保育者や園児との交流を図り、子育ての楽しさや喜びを共有できるようにする。祖師谷保育園には自然豊かな広い園庭もあり、そこでの交流も子育てのヒントの一つとなる。</t>
  </si>
  <si>
    <t>在宅で子育てをしている母親は、子どものことについてよくわからない、もしくは情報が多すぎて心配になることも多く、育児不安に陥りやすい面があると思う。保育園でひろば事業を行うことは、身近に相談できる保育士がいるばかりでなく、栄養士や看護師などの専門家もおり、必要に応じた相談を受けることができる。加えて、後半にはクラスの中に入って体験する「保育所体験」も始めて、より子どもの育ちを理解できる一助とする。</t>
    <rPh sb="168" eb="171">
      <t>ホイクジョ</t>
    </rPh>
    <rPh sb="171" eb="173">
      <t>タイケン</t>
    </rPh>
    <phoneticPr fontId="1"/>
  </si>
  <si>
    <t>世田谷では、地域の子育て情報は児童館や役所等充実していると思うが、子育てに関する「保育園が持つ子どもの育ち（遊び・生活・食事・健康等）に関する」わかりやすい情報を発信したり、共有したりすることができる。特に専門職から得る情報は、具体的でわかりやすく、すぐに理解したり、自分でやってみたりできるものとなる。地域情報やインフォーマル情報も室内に掲示する。</t>
    <rPh sb="152" eb="156">
      <t>チイキジョウホウ</t>
    </rPh>
    <rPh sb="164" eb="166">
      <t>ジョウホウ</t>
    </rPh>
    <rPh sb="167" eb="169">
      <t>シツナイ</t>
    </rPh>
    <rPh sb="170" eb="172">
      <t>ケイジ</t>
    </rPh>
    <phoneticPr fontId="1"/>
  </si>
  <si>
    <t>在宅で子育てをしている母親は、時に私たちが持つ情報よりも多くのものを持っていることがあるが、そのことが子育てを楽にするのではなく、反対に苦しめることもあるように思う。母親の子育てが楽になるような、子どもの育ちを喜び合えるような講習や講演会を行いたい。また園内外のつながりを活用した講座を実施する。具体的には離乳食講座や発達講座などを予定している。</t>
    <rPh sb="127" eb="129">
      <t>エンナイ</t>
    </rPh>
    <rPh sb="136" eb="138">
      <t>カツヨウ</t>
    </rPh>
    <rPh sb="140" eb="142">
      <t>コウザ</t>
    </rPh>
    <rPh sb="143" eb="145">
      <t>ジッシ</t>
    </rPh>
    <phoneticPr fontId="1"/>
  </si>
  <si>
    <t>地域の全ての子育て世帯から敷居が低く身近に相談することができる相談機関として機能する。ひろばへの来所だけでなく、一時預かり事業やアウトリーチを通じて様々なチャネルから当ひろばにアクセスできるようにし、子育て世帯の不安解消や状況把握の機会を増やす。日常の居場所として、行政機関（こども家庭センター）やその他地域資源と連携し互いを補完し合う。また事例研究会等に参加して研鑽を積む。</t>
  </si>
  <si>
    <t>地域の高齢者、小学生、中高生、大学生などと、乳幼児親子とで、読み聞かせやわらべうた等を通じて交流を図る。</t>
    <rPh sb="0" eb="2">
      <t>チイキ</t>
    </rPh>
    <rPh sb="3" eb="6">
      <t>コウレイシャ</t>
    </rPh>
    <rPh sb="7" eb="10">
      <t>ショウガクセイ</t>
    </rPh>
    <rPh sb="11" eb="14">
      <t>チュウコウセイ</t>
    </rPh>
    <rPh sb="15" eb="18">
      <t>ダイガクセイ</t>
    </rPh>
    <rPh sb="22" eb="27">
      <t>ニュウヨウジオヤコ</t>
    </rPh>
    <rPh sb="30" eb="31">
      <t>ヨ</t>
    </rPh>
    <rPh sb="32" eb="33">
      <t>キ</t>
    </rPh>
    <rPh sb="41" eb="42">
      <t>トウ</t>
    </rPh>
    <rPh sb="43" eb="44">
      <t>ツウ</t>
    </rPh>
    <rPh sb="46" eb="48">
      <t>コウリュウ</t>
    </rPh>
    <rPh sb="49" eb="50">
      <t>ハカ</t>
    </rPh>
    <phoneticPr fontId="1"/>
  </si>
  <si>
    <t>P1Q9R3</t>
  </si>
  <si>
    <t>おでかけひろばcobaco</t>
  </si>
  <si>
    <t>・親子が気軽に利用できるよう、子どもの発達に沿った遊び、居心地の良い環境を提供し、あたたかく迎え入れる。
・支援者が意識的に利用者同士を紹介するなど、利用者同士を繋ぐ。</t>
    <rPh sb="1" eb="3">
      <t>オヤコ</t>
    </rPh>
    <rPh sb="4" eb="6">
      <t>キガル</t>
    </rPh>
    <rPh sb="7" eb="9">
      <t>リヨウ</t>
    </rPh>
    <rPh sb="15" eb="16">
      <t>コ</t>
    </rPh>
    <rPh sb="19" eb="21">
      <t>ハッタツ</t>
    </rPh>
    <rPh sb="22" eb="23">
      <t>ソ</t>
    </rPh>
    <rPh sb="25" eb="26">
      <t>アソ</t>
    </rPh>
    <rPh sb="28" eb="31">
      <t>イゴコチ</t>
    </rPh>
    <rPh sb="32" eb="33">
      <t>ヨ</t>
    </rPh>
    <rPh sb="34" eb="36">
      <t>カンキョウ</t>
    </rPh>
    <rPh sb="37" eb="39">
      <t>テイキョウ</t>
    </rPh>
    <rPh sb="46" eb="47">
      <t>ムカ</t>
    </rPh>
    <rPh sb="48" eb="49">
      <t>イ</t>
    </rPh>
    <rPh sb="54" eb="57">
      <t>シエンシャ</t>
    </rPh>
    <rPh sb="58" eb="61">
      <t>イシキテキ</t>
    </rPh>
    <rPh sb="62" eb="67">
      <t>リヨウシャドウシ</t>
    </rPh>
    <rPh sb="68" eb="70">
      <t>ショウカイ</t>
    </rPh>
    <rPh sb="75" eb="80">
      <t>リヨウシャドウシ</t>
    </rPh>
    <rPh sb="81" eb="82">
      <t>ツナ</t>
    </rPh>
    <phoneticPr fontId="1"/>
  </si>
  <si>
    <t>・日頃から気兼ねなく、子育ての不安や悩みを相談できるようにする。
・助産師に来てもらい、個別の相談を行ったり悩みの多い事柄の講座を設定してもらったりする。
・地域子育て支援コーディネーターに月１回出張してもらい、様々な相談を聞いてもらう。</t>
    <rPh sb="1" eb="3">
      <t>ヒゴロ</t>
    </rPh>
    <rPh sb="5" eb="7">
      <t>キガ</t>
    </rPh>
    <rPh sb="11" eb="13">
      <t>コソダ</t>
    </rPh>
    <rPh sb="15" eb="17">
      <t>フアン</t>
    </rPh>
    <rPh sb="18" eb="19">
      <t>ナヤ</t>
    </rPh>
    <rPh sb="21" eb="23">
      <t>ソウダン</t>
    </rPh>
    <rPh sb="34" eb="37">
      <t>ジョサンシ</t>
    </rPh>
    <rPh sb="38" eb="39">
      <t>キ</t>
    </rPh>
    <rPh sb="44" eb="46">
      <t>コベツ</t>
    </rPh>
    <rPh sb="47" eb="49">
      <t>ソウダン</t>
    </rPh>
    <rPh sb="50" eb="51">
      <t>オコナ</t>
    </rPh>
    <rPh sb="54" eb="55">
      <t>ナヤ</t>
    </rPh>
    <rPh sb="57" eb="58">
      <t>オオ</t>
    </rPh>
    <rPh sb="59" eb="61">
      <t>コトガラ</t>
    </rPh>
    <rPh sb="62" eb="64">
      <t>コウザ</t>
    </rPh>
    <rPh sb="65" eb="67">
      <t>セッテイ</t>
    </rPh>
    <rPh sb="79" eb="81">
      <t>チイキ</t>
    </rPh>
    <rPh sb="81" eb="83">
      <t>コソダ</t>
    </rPh>
    <rPh sb="84" eb="86">
      <t>シエン</t>
    </rPh>
    <rPh sb="95" eb="96">
      <t>ツキ</t>
    </rPh>
    <rPh sb="97" eb="98">
      <t>カイ</t>
    </rPh>
    <rPh sb="98" eb="100">
      <t>シュッチョウ</t>
    </rPh>
    <rPh sb="106" eb="108">
      <t>サマザマ</t>
    </rPh>
    <rPh sb="109" eb="111">
      <t>ソウダン</t>
    </rPh>
    <rPh sb="112" eb="113">
      <t>キ</t>
    </rPh>
    <phoneticPr fontId="1"/>
  </si>
  <si>
    <t>・子育てに必要な情報を収集し、利用者に届きやすいように整理して提供する。
・支援者からだけでなく、利用者からの情報も他の利用者に共有する。</t>
    <rPh sb="1" eb="3">
      <t>コソダ</t>
    </rPh>
    <rPh sb="5" eb="7">
      <t>ヒツヨウ</t>
    </rPh>
    <rPh sb="8" eb="10">
      <t>ジョウホウ</t>
    </rPh>
    <rPh sb="11" eb="13">
      <t>シュウシュウ</t>
    </rPh>
    <rPh sb="15" eb="18">
      <t>リヨウシャ</t>
    </rPh>
    <rPh sb="19" eb="20">
      <t>トド</t>
    </rPh>
    <rPh sb="27" eb="29">
      <t>セイリ</t>
    </rPh>
    <rPh sb="31" eb="33">
      <t>テイキョウ</t>
    </rPh>
    <rPh sb="38" eb="41">
      <t>シエンシャ</t>
    </rPh>
    <rPh sb="49" eb="52">
      <t>リヨウシャ</t>
    </rPh>
    <rPh sb="55" eb="57">
      <t>ジョウホウ</t>
    </rPh>
    <rPh sb="58" eb="59">
      <t>ホカ</t>
    </rPh>
    <rPh sb="60" eb="63">
      <t>リヨウシャ</t>
    </rPh>
    <rPh sb="64" eb="66">
      <t>キョウユウ</t>
    </rPh>
    <phoneticPr fontId="1"/>
  </si>
  <si>
    <t>読み聞かせ、助産師相談、性教育講座、タッチケア、避難訓練、防災講座、自転車安全講習会、等。</t>
    <rPh sb="0" eb="1">
      <t>ヨ</t>
    </rPh>
    <rPh sb="2" eb="3">
      <t>キ</t>
    </rPh>
    <rPh sb="6" eb="11">
      <t>ジョサンシソウダン</t>
    </rPh>
    <rPh sb="12" eb="17">
      <t>セイキョウイクコウザ</t>
    </rPh>
    <rPh sb="24" eb="28">
      <t>ヒナンクンレン</t>
    </rPh>
    <rPh sb="29" eb="33">
      <t>ボウサイコウザ</t>
    </rPh>
    <rPh sb="34" eb="37">
      <t>ジテンシャ</t>
    </rPh>
    <rPh sb="37" eb="41">
      <t>アンゼンコウシュウ</t>
    </rPh>
    <rPh sb="41" eb="42">
      <t>カイ</t>
    </rPh>
    <rPh sb="43" eb="44">
      <t>トウ</t>
    </rPh>
    <phoneticPr fontId="1"/>
  </si>
  <si>
    <t>・身近な相談機関として、話しやすい環境づくり、関係作りを心掛ける。
・相談を受けたスタッフは１人で判断せず、スタッフ間で共有し意見を出し合い、記録することを忘れない。また、記録をもとに、伝え漏れ等ないよう、関係機関への相談や連携を図る。</t>
    <rPh sb="1" eb="3">
      <t>ミヂカ</t>
    </rPh>
    <rPh sb="4" eb="8">
      <t>ソウダンキカン</t>
    </rPh>
    <rPh sb="12" eb="13">
      <t>ハナ</t>
    </rPh>
    <rPh sb="17" eb="19">
      <t>カンキョウ</t>
    </rPh>
    <rPh sb="23" eb="26">
      <t>カンケイヅク</t>
    </rPh>
    <rPh sb="28" eb="30">
      <t>ココロガ</t>
    </rPh>
    <rPh sb="35" eb="37">
      <t>ソウダン</t>
    </rPh>
    <rPh sb="38" eb="39">
      <t>ウ</t>
    </rPh>
    <rPh sb="47" eb="48">
      <t>ヒト</t>
    </rPh>
    <rPh sb="49" eb="51">
      <t>ハンダン</t>
    </rPh>
    <rPh sb="58" eb="59">
      <t>カン</t>
    </rPh>
    <rPh sb="60" eb="62">
      <t>キョウユウ</t>
    </rPh>
    <rPh sb="63" eb="65">
      <t>イケン</t>
    </rPh>
    <rPh sb="66" eb="67">
      <t>ダ</t>
    </rPh>
    <rPh sb="68" eb="69">
      <t>ア</t>
    </rPh>
    <rPh sb="71" eb="73">
      <t>キロク</t>
    </rPh>
    <rPh sb="78" eb="79">
      <t>ワス</t>
    </rPh>
    <rPh sb="86" eb="88">
      <t>キロク</t>
    </rPh>
    <rPh sb="93" eb="94">
      <t>ツタ</t>
    </rPh>
    <rPh sb="95" eb="96">
      <t>モ</t>
    </rPh>
    <rPh sb="97" eb="98">
      <t>トウ</t>
    </rPh>
    <rPh sb="103" eb="107">
      <t>カンケイキカン</t>
    </rPh>
    <rPh sb="109" eb="111">
      <t>ソウダン</t>
    </rPh>
    <rPh sb="112" eb="114">
      <t>レンケイ</t>
    </rPh>
    <rPh sb="115" eb="116">
      <t>ハカ</t>
    </rPh>
    <phoneticPr fontId="1"/>
  </si>
  <si>
    <t>・世田谷代田仁慈保幼園と協働して、月1回「出張お出かけひろば」を開催する。仁慈保幼園内で、利用者が様々な行事に参加したり、地域の情報を共有したりする。</t>
  </si>
  <si>
    <t>・代田南児童館で行われている乳幼児親子のためのひろばやイベントに出張し、そこに遊びに来る親子と接し、話を聞いたりひろばについてお知らせしたり、子育て親子に寄り添う。
「ひよこひろば」「ふたご・みつごの会」等</t>
    <rPh sb="14" eb="17">
      <t>ニュウヨウジ</t>
    </rPh>
    <rPh sb="17" eb="19">
      <t>オヤコ</t>
    </rPh>
    <rPh sb="32" eb="34">
      <t>シュッチョウ</t>
    </rPh>
    <rPh sb="100" eb="101">
      <t>カイ</t>
    </rPh>
    <rPh sb="102" eb="103">
      <t>トウ</t>
    </rPh>
    <phoneticPr fontId="1"/>
  </si>
  <si>
    <t>・子育て親子がゆったりと過ごせる環境を提供し、あたたかく迎え入れる。
・子育ての不安や悩みを相談できる関係・雰囲気作り、利用者同士が繋がれるような支援を心がける。
・気軽に立ち寄って利用できる場所となるように心がける。</t>
  </si>
  <si>
    <t>・子育て中の親子が利用できる無料個室スペース。ひろば来場者とスタッフによって子どもを見守っている間、親は子どもと離れて休息をとることができる。
・親自身が利用を希望するだけでなく、ひろばを利用している利用者に必要と感じた場合は利用を勧めて休んでもらう。
・利用すること、利用してもらうことから、親の持っている悩みなどを汲み取り、受け止め、必要な場合は他機関へ繋いでいく。</t>
    <rPh sb="26" eb="29">
      <t>ライジョウシャ</t>
    </rPh>
    <phoneticPr fontId="1"/>
  </si>
  <si>
    <t>S6T8U2</t>
  </si>
  <si>
    <t>おでかけひろばCIRCUS</t>
  </si>
  <si>
    <t>親子が気軽に利用できるよう、子どもの発達に沿ったあそび、居心地のよい環境を提供し、あたたかく迎え入れる。</t>
  </si>
  <si>
    <t>日頃から気兼ねなく、子育ての不安や悩みを相談できるようにする。栄養士等と個別の相談を行う機会を設ける。</t>
  </si>
  <si>
    <t>子育てに必要な情報を収集し、利用者に届きやすいように整理して提供する。支援者からだけでなく、利用者からの情報も他の利用者に共有する。</t>
  </si>
  <si>
    <t>絵本の読み聞かせ、ベビーマッサージ・ヨガ、食育に関する講習会、救急講座</t>
  </si>
  <si>
    <t>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t>
  </si>
  <si>
    <t>地域のボランティア団体による絵本の読み聞かせの実施や子育てサークルによるベビーマッサージなどのイベントを通して子育て体験を共有する場を作り、地域の子育て支援の精神を醸成する。</t>
  </si>
  <si>
    <t>分園の三軒茶屋わこう保育園の空いている保育室を利用しておでかけひろばのように子育て親子が集まる場所(環境)を設ける。</t>
  </si>
  <si>
    <t>家庭において子どもとの関わり方や遊びの幅を広げる。保育士や子育て支援員と子育てに関する悩みや情報を共有し各ご家庭の子育てに寄り添うことで困り感の軽減や孤立化の防止に繋げる。場合によっては専門機関への橋渡しを行う。</t>
  </si>
  <si>
    <t>日常の子育てに疲れている方や不眠に悩む利用者が快適に休息できる環境を用意する。いつでも気軽に相談ができるよう専任の保育士や子育て支援員を配置し、丁寧な聞取りを行う。</t>
    <rPh sb="23" eb="25">
      <t>カイテキ</t>
    </rPh>
    <rPh sb="26" eb="28">
      <t>キュウソク</t>
    </rPh>
    <rPh sb="31" eb="33">
      <t>カンキョウ</t>
    </rPh>
    <rPh sb="34" eb="36">
      <t>ヨウイ</t>
    </rPh>
    <rPh sb="43" eb="45">
      <t>キガル</t>
    </rPh>
    <rPh sb="54" eb="56">
      <t>センニン</t>
    </rPh>
    <rPh sb="57" eb="60">
      <t>ホイクシ</t>
    </rPh>
    <rPh sb="61" eb="63">
      <t>コソダ</t>
    </rPh>
    <rPh sb="64" eb="66">
      <t>シエン</t>
    </rPh>
    <rPh sb="66" eb="67">
      <t>イン</t>
    </rPh>
    <rPh sb="68" eb="70">
      <t>ハイチ</t>
    </rPh>
    <rPh sb="72" eb="74">
      <t>テイネイ</t>
    </rPh>
    <rPh sb="75" eb="77">
      <t>キキト</t>
    </rPh>
    <rPh sb="79" eb="80">
      <t>オコナ</t>
    </rPh>
    <phoneticPr fontId="1"/>
  </si>
  <si>
    <t>V3W5X1</t>
  </si>
  <si>
    <t>Ｈotto Cafeつきの木ひろば</t>
  </si>
  <si>
    <t>親子が気軽に利用できるよう、子どもの発達に沿った遊びやおもちゃ・居心地のよい環境を提供しあたたかく迎え入れる。
利用者同士を繋ぐきっかけとして、人気のあるイベントを実施し交流を促す。
子育てに不安や疲れを持った利用者が安心できるような笑顔で過ごせるそんなひろばにしていきたい。</t>
    <rPh sb="0" eb="2">
      <t>オヤコ</t>
    </rPh>
    <rPh sb="3" eb="5">
      <t>キガル</t>
    </rPh>
    <rPh sb="6" eb="8">
      <t>リヨウ</t>
    </rPh>
    <rPh sb="14" eb="15">
      <t>コ</t>
    </rPh>
    <rPh sb="18" eb="20">
      <t>ハッタツ</t>
    </rPh>
    <rPh sb="21" eb="22">
      <t>ソ</t>
    </rPh>
    <rPh sb="24" eb="25">
      <t>アソ</t>
    </rPh>
    <phoneticPr fontId="1"/>
  </si>
  <si>
    <t>相談者の悩みを聞くことで、辛い気持ちを少しでも軽くしてあげて、不安な気持ちを和らげる目的で行うようにしている。そして相談しやすい雰囲気を常日頃から心掛けている。対応としては話しやすいスタッフがいたらそこで話を聞き、悩みが深いようだったら責任者につなげ、状況によってはコーディネーターや家庭支援センターに相談し共有する。</t>
    <rPh sb="0" eb="3">
      <t>ソウダンシャ</t>
    </rPh>
    <rPh sb="4" eb="5">
      <t>ナヤ</t>
    </rPh>
    <rPh sb="7" eb="8">
      <t>キ</t>
    </rPh>
    <rPh sb="13" eb="14">
      <t>ツラ</t>
    </rPh>
    <rPh sb="15" eb="17">
      <t>キモ</t>
    </rPh>
    <rPh sb="19" eb="20">
      <t>スコ</t>
    </rPh>
    <rPh sb="23" eb="24">
      <t>カル</t>
    </rPh>
    <rPh sb="31" eb="33">
      <t>フアン</t>
    </rPh>
    <rPh sb="34" eb="36">
      <t>キモ</t>
    </rPh>
    <rPh sb="38" eb="39">
      <t>ヤワ</t>
    </rPh>
    <rPh sb="42" eb="44">
      <t>モクテキ</t>
    </rPh>
    <rPh sb="45" eb="46">
      <t>オコナ</t>
    </rPh>
    <rPh sb="58" eb="60">
      <t>ソウダン</t>
    </rPh>
    <rPh sb="64" eb="67">
      <t>フンイキ</t>
    </rPh>
    <rPh sb="68" eb="71">
      <t>ツネヒゴロ</t>
    </rPh>
    <rPh sb="73" eb="75">
      <t>ココロガ</t>
    </rPh>
    <rPh sb="80" eb="82">
      <t>タイオウ</t>
    </rPh>
    <rPh sb="86" eb="87">
      <t>ハナ</t>
    </rPh>
    <rPh sb="102" eb="103">
      <t>ハナシ</t>
    </rPh>
    <rPh sb="104" eb="105">
      <t>キ</t>
    </rPh>
    <rPh sb="107" eb="108">
      <t>ナヤ</t>
    </rPh>
    <rPh sb="110" eb="111">
      <t>フカ</t>
    </rPh>
    <rPh sb="118" eb="121">
      <t>セキニンシャ</t>
    </rPh>
    <rPh sb="126" eb="128">
      <t>ジョウキョウ</t>
    </rPh>
    <rPh sb="142" eb="146">
      <t>カテイシエン</t>
    </rPh>
    <rPh sb="151" eb="153">
      <t>ソウダン</t>
    </rPh>
    <rPh sb="154" eb="156">
      <t>キョウユウ</t>
    </rPh>
    <phoneticPr fontId="1"/>
  </si>
  <si>
    <t>子育てに必要な情報を収集し、利用者の目につきやすい場所に掲示したりして環境を整えている。
利用者に伝える手段として、インスタグラムなどを利用して情報を伝えている。</t>
    <rPh sb="0" eb="2">
      <t>コソダ</t>
    </rPh>
    <rPh sb="4" eb="6">
      <t>ヒツヨウ</t>
    </rPh>
    <rPh sb="7" eb="9">
      <t>ジョウホウ</t>
    </rPh>
    <rPh sb="10" eb="12">
      <t>シュウシュウ</t>
    </rPh>
    <rPh sb="14" eb="17">
      <t>リヨウシャ</t>
    </rPh>
    <rPh sb="18" eb="19">
      <t>メ</t>
    </rPh>
    <rPh sb="25" eb="27">
      <t>バショ</t>
    </rPh>
    <rPh sb="28" eb="30">
      <t>ケイジ</t>
    </rPh>
    <rPh sb="35" eb="37">
      <t>カンキョウ</t>
    </rPh>
    <rPh sb="38" eb="39">
      <t>トトノ</t>
    </rPh>
    <rPh sb="45" eb="48">
      <t>リヨウシャ</t>
    </rPh>
    <rPh sb="49" eb="50">
      <t>ツタ</t>
    </rPh>
    <rPh sb="52" eb="54">
      <t>シュダン</t>
    </rPh>
    <rPh sb="68" eb="70">
      <t>リヨウ</t>
    </rPh>
    <rPh sb="72" eb="74">
      <t>ジョウホウ</t>
    </rPh>
    <rPh sb="75" eb="76">
      <t>ツタ</t>
    </rPh>
    <phoneticPr fontId="1"/>
  </si>
  <si>
    <t>保健師さんを呼んで、食事・保育園情報など様々な保護者の悩み等の相談を講座として行っている。</t>
    <rPh sb="0" eb="3">
      <t>ホケンシ</t>
    </rPh>
    <rPh sb="6" eb="7">
      <t>ヨ</t>
    </rPh>
    <rPh sb="10" eb="12">
      <t>ショクジ</t>
    </rPh>
    <rPh sb="13" eb="18">
      <t>ホイクエンジョウホウ</t>
    </rPh>
    <rPh sb="20" eb="22">
      <t>サマザマ</t>
    </rPh>
    <rPh sb="23" eb="26">
      <t>ホゴシャ</t>
    </rPh>
    <rPh sb="27" eb="28">
      <t>ナヤ</t>
    </rPh>
    <rPh sb="29" eb="30">
      <t>トウ</t>
    </rPh>
    <rPh sb="31" eb="33">
      <t>ソウダン</t>
    </rPh>
    <rPh sb="34" eb="36">
      <t>コウザ</t>
    </rPh>
    <rPh sb="39" eb="40">
      <t>オコナ</t>
    </rPh>
    <phoneticPr fontId="1"/>
  </si>
  <si>
    <t>日常のひろばで利用者の不安や悩みを聞き取り、気になるケースがあればスタッフ同士で共有し合う。特に気になるケースや状況が悪化してきたらコーディネーター・子ども家庭支援センター・子ども家庭課等に情報共有している。</t>
    <rPh sb="0" eb="2">
      <t>ニチジョウ</t>
    </rPh>
    <rPh sb="7" eb="10">
      <t>リヨウシャ</t>
    </rPh>
    <rPh sb="11" eb="13">
      <t>フアン</t>
    </rPh>
    <rPh sb="14" eb="15">
      <t>ナヤ</t>
    </rPh>
    <rPh sb="17" eb="18">
      <t>キ</t>
    </rPh>
    <rPh sb="19" eb="20">
      <t>ト</t>
    </rPh>
    <rPh sb="22" eb="23">
      <t>キ</t>
    </rPh>
    <rPh sb="37" eb="39">
      <t>ドウシ</t>
    </rPh>
    <rPh sb="40" eb="42">
      <t>キョウユウ</t>
    </rPh>
    <rPh sb="43" eb="44">
      <t>ア</t>
    </rPh>
    <rPh sb="46" eb="47">
      <t>トク</t>
    </rPh>
    <rPh sb="48" eb="49">
      <t>キ</t>
    </rPh>
    <rPh sb="56" eb="58">
      <t>ジョウキョウ</t>
    </rPh>
    <rPh sb="59" eb="61">
      <t>アッカ</t>
    </rPh>
    <rPh sb="75" eb="76">
      <t>コ</t>
    </rPh>
    <phoneticPr fontId="1"/>
  </si>
  <si>
    <t>ボランティア活動のスタッフさんが、絵本のよみきかせやエプロンシアター・わらべ歌などを行う。</t>
    <rPh sb="6" eb="8">
      <t>カツドウ</t>
    </rPh>
    <rPh sb="17" eb="19">
      <t>エホン</t>
    </rPh>
    <rPh sb="38" eb="39">
      <t>ウタ</t>
    </rPh>
    <rPh sb="42" eb="43">
      <t>オコナ</t>
    </rPh>
    <phoneticPr fontId="1"/>
  </si>
  <si>
    <t>拠点のひろばが遠く、足を運び辛い親子が利用できるように、拠点のひろばと同じようなおもちゃを揃え出張ひろばを実施する。なお気軽に遊びに来れるよう、利用者が楽しめるようなイベントを工夫して行う。</t>
    <rPh sb="0" eb="2">
      <t>キョテン</t>
    </rPh>
    <rPh sb="7" eb="8">
      <t>トオ</t>
    </rPh>
    <rPh sb="10" eb="11">
      <t>アシ</t>
    </rPh>
    <rPh sb="12" eb="13">
      <t>ハコ</t>
    </rPh>
    <rPh sb="14" eb="15">
      <t>ツラ</t>
    </rPh>
    <rPh sb="16" eb="18">
      <t>オヤコ</t>
    </rPh>
    <rPh sb="19" eb="21">
      <t>リヨウ</t>
    </rPh>
    <rPh sb="28" eb="30">
      <t>キョテン</t>
    </rPh>
    <rPh sb="35" eb="36">
      <t>オナ</t>
    </rPh>
    <rPh sb="45" eb="46">
      <t>ソロ</t>
    </rPh>
    <rPh sb="47" eb="49">
      <t>シュッチョウ</t>
    </rPh>
    <rPh sb="53" eb="55">
      <t>ジッシ</t>
    </rPh>
    <rPh sb="60" eb="62">
      <t>キガル</t>
    </rPh>
    <rPh sb="63" eb="64">
      <t>アソ</t>
    </rPh>
    <rPh sb="66" eb="67">
      <t>コ</t>
    </rPh>
    <rPh sb="72" eb="75">
      <t>リヨウシャ</t>
    </rPh>
    <rPh sb="76" eb="77">
      <t>タノ</t>
    </rPh>
    <rPh sb="88" eb="90">
      <t>クフウ</t>
    </rPh>
    <rPh sb="92" eb="93">
      <t>オコナ</t>
    </rPh>
    <phoneticPr fontId="1"/>
  </si>
  <si>
    <t>Y9Z2A4</t>
  </si>
  <si>
    <t>おでかけひろばおりーぶ</t>
  </si>
  <si>
    <t>・気軽に来られて、ほっと安心でき、地域の子育て中の親子と交流ができる場所として、温かく迎え入れる。子どものあそびの環境（月齢・発達に応じたあそび）と、保護者にとって居心地よい環境の提供をする。利用者同士がつながれるように意図的に対応する。またスタッフが介入しなくても自然につながれる場づくりを行う。
・利用者同士が交流をはかれるようなプログラムを実施する。</t>
    <rPh sb="40" eb="41">
      <t>アタタ</t>
    </rPh>
    <rPh sb="75" eb="78">
      <t>ホゴシャ</t>
    </rPh>
    <rPh sb="146" eb="147">
      <t>オコナ</t>
    </rPh>
    <rPh sb="151" eb="154">
      <t>リヨウシャ</t>
    </rPh>
    <rPh sb="154" eb="156">
      <t>ドウシ</t>
    </rPh>
    <rPh sb="157" eb="159">
      <t>コウリュウ</t>
    </rPh>
    <rPh sb="173" eb="175">
      <t>ジッシ</t>
    </rPh>
    <phoneticPr fontId="1"/>
  </si>
  <si>
    <t>・気兼ねなく不安や悩みを相談できるようにする。プログラム講師、地域子育て支援コーディネーターなどへの繋ぎや個別の相談を行う。</t>
  </si>
  <si>
    <t>・子育てに必要な情報の提供、や掲示を行う。利用者のニーズを聞き取り、情報収集、提供をする。転居時の他地域への繋ぎ、他から（支援者、利用者、近隣の方等）得た情報の共有をする。</t>
    <rPh sb="18" eb="19">
      <t>オコナ</t>
    </rPh>
    <phoneticPr fontId="1"/>
  </si>
  <si>
    <t>・抱っこおんぶ講座、小児医療のかかりかた、防災講座、予防型プログラム、保育園情報会などの実施。</t>
    <rPh sb="10" eb="14">
      <t>ショウニイリョウ</t>
    </rPh>
    <rPh sb="26" eb="29">
      <t>ヨボウガタ</t>
    </rPh>
    <rPh sb="35" eb="40">
      <t>ホイクエンジョウホウ</t>
    </rPh>
    <rPh sb="40" eb="41">
      <t>カイ</t>
    </rPh>
    <rPh sb="44" eb="46">
      <t>ジッシ</t>
    </rPh>
    <phoneticPr fontId="1"/>
  </si>
  <si>
    <t>・ひろばが主催するプログラムに地域の方に一緒に携わってもらったり、具体的に紹介したり、地域の他団体が主催する集まりに参加し、相互交流を図る。
・地域の方と一緒に防災食を作って食べる会（防災おくめし）や、季節のプログラムなどに地域の方も参加していただけるようにし、地域の方の得意としているもの（わらべうたやおはなし会）をひろばで実施していただいたりして関係性を構築する。おりーぶ主催の地域懇親会に地域の子育て支援団体や支援者に参加していただく。
地域の防災について、地域の方と利用者さんと一緒に考えたり、避難場所までの経路を歩いてみたりする。
・児童館主催交流会・奥沢地域子育て支援者情報交換会・玉川地域子育て支援者懇親会・奥沢保育園主催懇談会・社協主催交流会などに参加し、地域全体での情報共有をし、利用者さんに還元する。</t>
    <rPh sb="72" eb="74">
      <t>チイキ</t>
    </rPh>
    <rPh sb="75" eb="76">
      <t>カタ</t>
    </rPh>
    <rPh sb="77" eb="79">
      <t>イッショ</t>
    </rPh>
    <rPh sb="80" eb="83">
      <t>ボウサイショク</t>
    </rPh>
    <rPh sb="84" eb="85">
      <t>ツク</t>
    </rPh>
    <rPh sb="87" eb="88">
      <t>タ</t>
    </rPh>
    <rPh sb="90" eb="91">
      <t>カイ</t>
    </rPh>
    <rPh sb="92" eb="94">
      <t>ボウサイ</t>
    </rPh>
    <rPh sb="101" eb="103">
      <t>キセツ</t>
    </rPh>
    <rPh sb="112" eb="114">
      <t>チイキ</t>
    </rPh>
    <rPh sb="115" eb="116">
      <t>カタ</t>
    </rPh>
    <rPh sb="117" eb="119">
      <t>サンカ</t>
    </rPh>
    <rPh sb="131" eb="133">
      <t>チイキ</t>
    </rPh>
    <rPh sb="134" eb="135">
      <t>カタ</t>
    </rPh>
    <rPh sb="136" eb="138">
      <t>トクイ</t>
    </rPh>
    <rPh sb="156" eb="157">
      <t>カイ</t>
    </rPh>
    <rPh sb="163" eb="165">
      <t>ジッシ</t>
    </rPh>
    <rPh sb="175" eb="178">
      <t>カンケイセイ</t>
    </rPh>
    <rPh sb="179" eb="181">
      <t>コウチク</t>
    </rPh>
    <rPh sb="272" eb="277">
      <t>ジドウカンシュサイ</t>
    </rPh>
    <rPh sb="277" eb="280">
      <t>コウリュウカイ</t>
    </rPh>
    <rPh sb="281" eb="285">
      <t>オクサワチイキ</t>
    </rPh>
    <rPh sb="285" eb="287">
      <t>コソダ</t>
    </rPh>
    <rPh sb="288" eb="291">
      <t>シエンシャ</t>
    </rPh>
    <rPh sb="291" eb="296">
      <t>ジョウホウコウカンカイ</t>
    </rPh>
    <rPh sb="297" eb="299">
      <t>タマガワ</t>
    </rPh>
    <rPh sb="299" eb="301">
      <t>チイキ</t>
    </rPh>
    <rPh sb="301" eb="303">
      <t>コソダ</t>
    </rPh>
    <rPh sb="304" eb="307">
      <t>シエンシャ</t>
    </rPh>
    <rPh sb="307" eb="310">
      <t>コンシンカイ</t>
    </rPh>
    <rPh sb="311" eb="313">
      <t>オクサワ</t>
    </rPh>
    <rPh sb="313" eb="316">
      <t>ホイクエン</t>
    </rPh>
    <rPh sb="316" eb="318">
      <t>シュサイ</t>
    </rPh>
    <rPh sb="318" eb="321">
      <t>コンダンカイ</t>
    </rPh>
    <rPh sb="322" eb="326">
      <t>シャキョウシュサイ</t>
    </rPh>
    <rPh sb="326" eb="329">
      <t>コウリュウカイ</t>
    </rPh>
    <rPh sb="332" eb="334">
      <t>サンカ</t>
    </rPh>
    <rPh sb="336" eb="338">
      <t>チイキ</t>
    </rPh>
    <rPh sb="338" eb="340">
      <t>ゼンタイ</t>
    </rPh>
    <rPh sb="342" eb="346">
      <t>ジョウホウキョウユウ</t>
    </rPh>
    <rPh sb="349" eb="352">
      <t>リヨウシャ</t>
    </rPh>
    <rPh sb="355" eb="357">
      <t>カンゲン</t>
    </rPh>
    <phoneticPr fontId="1"/>
  </si>
  <si>
    <t>・公園（ぽかぽかひろばなど）にスタッフが出向き、アウトリーチや見守りを行う。
・夏の暑い時期や、雨天時は、児童館と連携し、児童館で開催する。</t>
    <rPh sb="1" eb="3">
      <t>コウエン</t>
    </rPh>
    <rPh sb="20" eb="22">
      <t>デム</t>
    </rPh>
    <rPh sb="31" eb="33">
      <t>ミマモ</t>
    </rPh>
    <rPh sb="35" eb="36">
      <t>オコナ</t>
    </rPh>
    <rPh sb="40" eb="41">
      <t>ナツ</t>
    </rPh>
    <rPh sb="42" eb="43">
      <t>アツ</t>
    </rPh>
    <rPh sb="44" eb="46">
      <t>ジキ</t>
    </rPh>
    <rPh sb="48" eb="51">
      <t>ウテンジ</t>
    </rPh>
    <rPh sb="53" eb="56">
      <t>ジドウカン</t>
    </rPh>
    <rPh sb="57" eb="59">
      <t>レンケイ</t>
    </rPh>
    <rPh sb="61" eb="64">
      <t>ジドウカン</t>
    </rPh>
    <rPh sb="65" eb="67">
      <t>カイサイ</t>
    </rPh>
    <phoneticPr fontId="1"/>
  </si>
  <si>
    <t>・プレパパ、プレママ向けの産前産後の過ごし方や支援情報や地域情報などを利用者も含めて共有しながら、育児参加の促進を支援する。（沐浴体験・はじめましてデー）
・平日ひろばに来れないパパが、ひろばでパパ同士の交流を深めたり、情報交換できる場を作るためのパパデーを開催する。</t>
    <rPh sb="63" eb="67">
      <t>モクヨクタイケン</t>
    </rPh>
    <rPh sb="79" eb="81">
      <t>ヘイジツ</t>
    </rPh>
    <rPh sb="85" eb="86">
      <t>コ</t>
    </rPh>
    <rPh sb="99" eb="101">
      <t>ドウシ</t>
    </rPh>
    <rPh sb="102" eb="104">
      <t>コウリュウ</t>
    </rPh>
    <rPh sb="105" eb="106">
      <t>フカ</t>
    </rPh>
    <rPh sb="110" eb="114">
      <t>ジョウホウコウカン</t>
    </rPh>
    <rPh sb="117" eb="118">
      <t>バ</t>
    </rPh>
    <rPh sb="119" eb="120">
      <t>ツク</t>
    </rPh>
    <rPh sb="129" eb="131">
      <t>カイサイ</t>
    </rPh>
    <phoneticPr fontId="1"/>
  </si>
  <si>
    <t>・プレパパ・ママから６か月くらいまでの保護者向けに助産師を講師とした、乳幼児むけの座談会的プログラムを実施する。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・看護師さんを講師として救急救命講座を実演まじえて教えていただく。
など</t>
    <rPh sb="12" eb="13">
      <t>ゲツ</t>
    </rPh>
    <rPh sb="25" eb="28">
      <t>ジョサンシ</t>
    </rPh>
    <rPh sb="35" eb="38">
      <t>ニュウヨウジ</t>
    </rPh>
    <rPh sb="41" eb="44">
      <t>ザダンカイ</t>
    </rPh>
    <rPh sb="44" eb="45">
      <t>テキ</t>
    </rPh>
    <rPh sb="58" eb="61">
      <t>エイヨウシ</t>
    </rPh>
    <rPh sb="64" eb="66">
      <t>コウシ</t>
    </rPh>
    <rPh sb="70" eb="73">
      <t>リニュウショク</t>
    </rPh>
    <rPh sb="79" eb="81">
      <t>ジッシ</t>
    </rPh>
    <rPh sb="86" eb="91">
      <t>リガクリョウホウシ</t>
    </rPh>
    <rPh sb="94" eb="96">
      <t>コウシ</t>
    </rPh>
    <rPh sb="100" eb="103">
      <t>ニュウヨウジ</t>
    </rPh>
    <rPh sb="104" eb="106">
      <t>カラダ</t>
    </rPh>
    <rPh sb="107" eb="110">
      <t>フシギ</t>
    </rPh>
    <rPh sb="111" eb="113">
      <t>ジッサイ</t>
    </rPh>
    <rPh sb="114" eb="116">
      <t>カラダ</t>
    </rPh>
    <rPh sb="117" eb="118">
      <t>ウゴ</t>
    </rPh>
    <rPh sb="123" eb="124">
      <t>オシ</t>
    </rPh>
    <rPh sb="133" eb="138">
      <t>シカエイセイシ</t>
    </rPh>
    <rPh sb="141" eb="143">
      <t>コウシ</t>
    </rPh>
    <rPh sb="147" eb="149">
      <t>ハミガ</t>
    </rPh>
    <rPh sb="151" eb="152">
      <t>ハジ</t>
    </rPh>
    <rPh sb="154" eb="155">
      <t>マエ</t>
    </rPh>
    <rPh sb="156" eb="158">
      <t>ジュンビ</t>
    </rPh>
    <rPh sb="158" eb="160">
      <t>キカン</t>
    </rPh>
    <rPh sb="162" eb="164">
      <t>ハミガ</t>
    </rPh>
    <rPh sb="181" eb="182">
      <t>オシ</t>
    </rPh>
    <rPh sb="191" eb="196">
      <t>ゲンゴチョウカクシ</t>
    </rPh>
    <rPh sb="199" eb="201">
      <t>コウシ</t>
    </rPh>
    <rPh sb="205" eb="207">
      <t>コトバ</t>
    </rPh>
    <rPh sb="208" eb="210">
      <t>ハッタツ</t>
    </rPh>
    <rPh sb="221" eb="223">
      <t>ハッタツ</t>
    </rPh>
    <rPh sb="228" eb="229">
      <t>オシ</t>
    </rPh>
    <rPh sb="238" eb="241">
      <t>カンゴシ</t>
    </rPh>
    <rPh sb="244" eb="246">
      <t>コウシ</t>
    </rPh>
    <rPh sb="249" eb="253">
      <t>キュウキュウキュウメイ</t>
    </rPh>
    <rPh sb="253" eb="255">
      <t>コウザ</t>
    </rPh>
    <rPh sb="256" eb="258">
      <t>ジツエン</t>
    </rPh>
    <rPh sb="262" eb="263">
      <t>オシ</t>
    </rPh>
    <phoneticPr fontId="1"/>
  </si>
  <si>
    <t>・産前から概ね産後６か月のご家庭を対象に、ゆっくり休める時間や落ち着いて育児相談をできる時間の提供。ひろばの無い日に事前予約制で設定。リラックスして心地良く休息を取れるように、寝具やホットマット、ホットアイピロー、ハーブティなども用意している。保護者の方がお休みの間は、お子さんはスタッフで見守る。</t>
    <rPh sb="1" eb="3">
      <t>サンゼン</t>
    </rPh>
    <rPh sb="5" eb="6">
      <t>オオム</t>
    </rPh>
    <rPh sb="7" eb="9">
      <t>サンゴ</t>
    </rPh>
    <rPh sb="11" eb="12">
      <t>ゲツ</t>
    </rPh>
    <rPh sb="14" eb="16">
      <t>カテイ</t>
    </rPh>
    <rPh sb="17" eb="19">
      <t>タイショウ</t>
    </rPh>
    <rPh sb="25" eb="26">
      <t>ヤス</t>
    </rPh>
    <rPh sb="28" eb="30">
      <t>ジカン</t>
    </rPh>
    <rPh sb="31" eb="32">
      <t>オ</t>
    </rPh>
    <rPh sb="33" eb="34">
      <t>ツ</t>
    </rPh>
    <rPh sb="36" eb="38">
      <t>イクジ</t>
    </rPh>
    <rPh sb="38" eb="40">
      <t>ソウダン</t>
    </rPh>
    <rPh sb="44" eb="46">
      <t>ジカン</t>
    </rPh>
    <rPh sb="47" eb="49">
      <t>テイキョウ</t>
    </rPh>
    <rPh sb="54" eb="55">
      <t>ナ</t>
    </rPh>
    <rPh sb="56" eb="57">
      <t>ヒ</t>
    </rPh>
    <rPh sb="58" eb="60">
      <t>ジゼン</t>
    </rPh>
    <rPh sb="60" eb="62">
      <t>ヨヤク</t>
    </rPh>
    <rPh sb="62" eb="63">
      <t>セイ</t>
    </rPh>
    <rPh sb="64" eb="66">
      <t>セッテイ</t>
    </rPh>
    <rPh sb="78" eb="80">
      <t>キュウソク</t>
    </rPh>
    <rPh sb="81" eb="82">
      <t>ト</t>
    </rPh>
    <rPh sb="88" eb="90">
      <t>シング</t>
    </rPh>
    <rPh sb="115" eb="117">
      <t>ヨウイ</t>
    </rPh>
    <rPh sb="122" eb="125">
      <t>ホゴシャ</t>
    </rPh>
    <rPh sb="126" eb="127">
      <t>カタ</t>
    </rPh>
    <rPh sb="129" eb="130">
      <t>ヤス</t>
    </rPh>
    <rPh sb="132" eb="133">
      <t>アイダ</t>
    </rPh>
    <rPh sb="136" eb="137">
      <t>コ</t>
    </rPh>
    <rPh sb="145" eb="147">
      <t>ミマモ</t>
    </rPh>
    <phoneticPr fontId="1"/>
  </si>
  <si>
    <t>B6C8D1</t>
  </si>
  <si>
    <t>おでかけひろばcotton</t>
  </si>
  <si>
    <t>E2F5G9</t>
  </si>
  <si>
    <t>生活クラブ子育て広場ぶらんこ烏山</t>
    <rPh sb="0" eb="2">
      <t>セイカツ</t>
    </rPh>
    <rPh sb="5" eb="7">
      <t>コソダ</t>
    </rPh>
    <rPh sb="8" eb="10">
      <t>ヒロバ</t>
    </rPh>
    <rPh sb="14" eb="16">
      <t>カラスヤマ</t>
    </rPh>
    <phoneticPr fontId="52"/>
  </si>
  <si>
    <r>
      <t>・親子が気軽に利用できるよう、子どもの発達に沿った玩具やあそび、居心地の良い環境を準備提供し、あたたかく迎え入れる。　　　　　　　　・支援者が意識的に利用者同士を紹介</t>
    </r>
    <r>
      <rPr>
        <sz val="14"/>
        <rFont val="游ゴシック"/>
        <family val="3"/>
        <charset val="128"/>
      </rPr>
      <t>し</t>
    </r>
    <r>
      <rPr>
        <sz val="14"/>
        <color theme="1"/>
        <rFont val="游ゴシック"/>
        <family val="3"/>
        <charset val="128"/>
      </rPr>
      <t>合う等して利用者同士をつなぐ。・利用者同士が楽しく交流できるような企画を実施する（わらべ歌、お話し会、製作等）。</t>
    </r>
    <rPh sb="1" eb="3">
      <t>オヤコ</t>
    </rPh>
    <rPh sb="4" eb="6">
      <t>キガル</t>
    </rPh>
    <rPh sb="7" eb="9">
      <t>リヨウ</t>
    </rPh>
    <rPh sb="15" eb="16">
      <t>コ</t>
    </rPh>
    <rPh sb="19" eb="21">
      <t>ハッタツ</t>
    </rPh>
    <rPh sb="22" eb="23">
      <t>ソ</t>
    </rPh>
    <rPh sb="25" eb="27">
      <t>ガング</t>
    </rPh>
    <rPh sb="32" eb="35">
      <t>イゴコチ</t>
    </rPh>
    <rPh sb="36" eb="37">
      <t>ヨ</t>
    </rPh>
    <rPh sb="38" eb="40">
      <t>カンキョウ</t>
    </rPh>
    <rPh sb="41" eb="43">
      <t>ジュンビ</t>
    </rPh>
    <rPh sb="43" eb="45">
      <t>テイキョウ</t>
    </rPh>
    <rPh sb="67" eb="70">
      <t>シエンシャ</t>
    </rPh>
    <rPh sb="71" eb="74">
      <t>イシキテキ</t>
    </rPh>
    <rPh sb="75" eb="80">
      <t>リヨウシャドウシ</t>
    </rPh>
    <rPh sb="81" eb="83">
      <t>ショウカイ</t>
    </rPh>
    <rPh sb="84" eb="85">
      <t>ア</t>
    </rPh>
    <rPh sb="86" eb="87">
      <t>ナド</t>
    </rPh>
    <rPh sb="89" eb="94">
      <t>リヨウシャドウシ</t>
    </rPh>
    <rPh sb="100" eb="105">
      <t>リヨウシャドウシ</t>
    </rPh>
    <rPh sb="106" eb="107">
      <t>タノ</t>
    </rPh>
    <rPh sb="109" eb="111">
      <t>コウリュウ</t>
    </rPh>
    <rPh sb="117" eb="119">
      <t>キカク</t>
    </rPh>
    <rPh sb="120" eb="122">
      <t>ジッシ</t>
    </rPh>
    <rPh sb="128" eb="129">
      <t>ウタ</t>
    </rPh>
    <rPh sb="131" eb="132">
      <t>ハナ</t>
    </rPh>
    <rPh sb="133" eb="134">
      <t>カイ</t>
    </rPh>
    <rPh sb="135" eb="137">
      <t>セイサク</t>
    </rPh>
    <rPh sb="137" eb="138">
      <t>ナド</t>
    </rPh>
    <phoneticPr fontId="1"/>
  </si>
  <si>
    <t>日頃の会話から気兼ねなく、子育ての不安や悩みを相談できるようにする。　　　　　　　　　　・助産師、理学療法士、栄養士に来てもらい、個別の相談を行う。</t>
    <rPh sb="0" eb="2">
      <t>ヒゴロ</t>
    </rPh>
    <rPh sb="3" eb="5">
      <t>カイワ</t>
    </rPh>
    <rPh sb="7" eb="9">
      <t>キガ</t>
    </rPh>
    <rPh sb="13" eb="15">
      <t>コソダ</t>
    </rPh>
    <rPh sb="17" eb="19">
      <t>フアン</t>
    </rPh>
    <rPh sb="20" eb="21">
      <t>ナヤ</t>
    </rPh>
    <rPh sb="23" eb="25">
      <t>ソウダン</t>
    </rPh>
    <rPh sb="45" eb="48">
      <t>ジョサンシ</t>
    </rPh>
    <rPh sb="49" eb="54">
      <t>リガクリョウホウシ</t>
    </rPh>
    <rPh sb="55" eb="58">
      <t>エイヨウシ</t>
    </rPh>
    <rPh sb="59" eb="60">
      <t>キ</t>
    </rPh>
    <rPh sb="65" eb="67">
      <t>コベツ</t>
    </rPh>
    <rPh sb="68" eb="70">
      <t>ソウダン</t>
    </rPh>
    <rPh sb="71" eb="72">
      <t>オコナ</t>
    </rPh>
    <phoneticPr fontId="1"/>
  </si>
  <si>
    <t>・子育てに必要な情報を収集し、利用者に届きやすいように整理して提供する（情報誌の配布、近隣施設の情報ファイル作成など）。　　　　　　　　・利用者からの情報も他の利用者に提供する（子育て情報マップ作製）。</t>
    <rPh sb="1" eb="3">
      <t>コソダ</t>
    </rPh>
    <rPh sb="5" eb="7">
      <t>ヒツヨウ</t>
    </rPh>
    <rPh sb="8" eb="10">
      <t>ジョウホウ</t>
    </rPh>
    <rPh sb="11" eb="13">
      <t>シュウシュウ</t>
    </rPh>
    <rPh sb="15" eb="18">
      <t>リヨウシャ</t>
    </rPh>
    <rPh sb="19" eb="20">
      <t>トド</t>
    </rPh>
    <rPh sb="27" eb="29">
      <t>セイリ</t>
    </rPh>
    <rPh sb="31" eb="33">
      <t>テイキョウ</t>
    </rPh>
    <rPh sb="36" eb="39">
      <t>ジョウホウシ</t>
    </rPh>
    <rPh sb="40" eb="42">
      <t>ハイフ</t>
    </rPh>
    <rPh sb="43" eb="45">
      <t>キンリン</t>
    </rPh>
    <rPh sb="45" eb="47">
      <t>シセツ</t>
    </rPh>
    <rPh sb="48" eb="50">
      <t>ジョウホウ</t>
    </rPh>
    <rPh sb="54" eb="56">
      <t>サクセイ</t>
    </rPh>
    <rPh sb="69" eb="72">
      <t>リヨウシャ</t>
    </rPh>
    <phoneticPr fontId="1"/>
  </si>
  <si>
    <t>・救急講座、育児・生活習慣・食育に関する講習会。　　　　　　　　　　・ベビーマッサージ　　　　・発達とおもちゃ選び方講習会。</t>
    <rPh sb="1" eb="5">
      <t>キュウキュウコウザ</t>
    </rPh>
    <rPh sb="6" eb="8">
      <t>イクジ</t>
    </rPh>
    <rPh sb="9" eb="13">
      <t>セイカツシュウカン</t>
    </rPh>
    <rPh sb="14" eb="16">
      <t>ショクイク</t>
    </rPh>
    <rPh sb="17" eb="18">
      <t>カン</t>
    </rPh>
    <rPh sb="20" eb="23">
      <t>コウシュウカイ</t>
    </rPh>
    <rPh sb="48" eb="50">
      <t>ハッタツ</t>
    </rPh>
    <rPh sb="55" eb="56">
      <t>エラ</t>
    </rPh>
    <rPh sb="57" eb="58">
      <t>カタ</t>
    </rPh>
    <rPh sb="58" eb="61">
      <t>コウシュウカイ</t>
    </rPh>
    <phoneticPr fontId="1"/>
  </si>
  <si>
    <t>日頃のひろばで利用者の悩みを聞き取り、気になるケースについては記録をしてスタッフ同士共有する。特に気になるケース親子に関しては地域子育て支援コーディネーター、子ども家庭支援センター、健康づくり課、近隣の相談機関等の担当者にも情報共有するよう努める。</t>
    <rPh sb="0" eb="2">
      <t>ヒゴロ</t>
    </rPh>
    <rPh sb="7" eb="10">
      <t>リヨウシャ</t>
    </rPh>
    <rPh sb="11" eb="12">
      <t>ナヤ</t>
    </rPh>
    <rPh sb="14" eb="15">
      <t>キ</t>
    </rPh>
    <rPh sb="16" eb="17">
      <t>ト</t>
    </rPh>
    <rPh sb="19" eb="20">
      <t>キ</t>
    </rPh>
    <rPh sb="31" eb="33">
      <t>キロク</t>
    </rPh>
    <rPh sb="40" eb="42">
      <t>ドウシ</t>
    </rPh>
    <rPh sb="42" eb="44">
      <t>キョウユウ</t>
    </rPh>
    <rPh sb="47" eb="48">
      <t>トク</t>
    </rPh>
    <rPh sb="49" eb="50">
      <t>キ</t>
    </rPh>
    <rPh sb="56" eb="58">
      <t>オヤコ</t>
    </rPh>
    <rPh sb="59" eb="60">
      <t>カン</t>
    </rPh>
    <rPh sb="63" eb="67">
      <t>チイキコソダ</t>
    </rPh>
    <rPh sb="68" eb="70">
      <t>シエン</t>
    </rPh>
    <rPh sb="79" eb="80">
      <t>コ</t>
    </rPh>
    <rPh sb="82" eb="84">
      <t>カテイ</t>
    </rPh>
    <rPh sb="84" eb="86">
      <t>シエン</t>
    </rPh>
    <rPh sb="91" eb="93">
      <t>ケンコウ</t>
    </rPh>
    <rPh sb="96" eb="97">
      <t>カ</t>
    </rPh>
    <rPh sb="98" eb="100">
      <t>キンリン</t>
    </rPh>
    <rPh sb="101" eb="105">
      <t>ソウダンキカン</t>
    </rPh>
    <rPh sb="105" eb="106">
      <t>ナド</t>
    </rPh>
    <rPh sb="107" eb="110">
      <t>タントウシャ</t>
    </rPh>
    <rPh sb="112" eb="114">
      <t>ジョウホウ</t>
    </rPh>
    <rPh sb="114" eb="116">
      <t>キョウユウ</t>
    </rPh>
    <rPh sb="120" eb="121">
      <t>ツト</t>
    </rPh>
    <phoneticPr fontId="1"/>
  </si>
  <si>
    <t>・「世田谷おはなしネットワーク」と協働し絵本や遊びを通じて、季節（お正月、ひな祭り、七夕、ハロウィン、クリスマス、お月見）を感じるイベントを実施する。</t>
    <rPh sb="2" eb="5">
      <t>セタガヤ</t>
    </rPh>
    <rPh sb="17" eb="19">
      <t>キョウドウ</t>
    </rPh>
    <rPh sb="20" eb="22">
      <t>エホン</t>
    </rPh>
    <rPh sb="23" eb="24">
      <t>アソ</t>
    </rPh>
    <rPh sb="26" eb="27">
      <t>ツウ</t>
    </rPh>
    <rPh sb="30" eb="32">
      <t>キセツ</t>
    </rPh>
    <rPh sb="34" eb="36">
      <t>ショウガツ</t>
    </rPh>
    <rPh sb="39" eb="40">
      <t>マツ</t>
    </rPh>
    <rPh sb="42" eb="44">
      <t>タナバタ</t>
    </rPh>
    <rPh sb="58" eb="60">
      <t>ツキミ</t>
    </rPh>
    <rPh sb="62" eb="63">
      <t>カン</t>
    </rPh>
    <rPh sb="70" eb="72">
      <t>ジッシ</t>
    </rPh>
    <phoneticPr fontId="1"/>
  </si>
  <si>
    <t>・近隣の公園、プレーパークに出向き、地域の親子と交流する。荒天の場合は烏山児童館に出向き、交流する。</t>
    <rPh sb="1" eb="3">
      <t>キンリン</t>
    </rPh>
    <rPh sb="4" eb="6">
      <t>コウエン</t>
    </rPh>
    <rPh sb="14" eb="16">
      <t>デム</t>
    </rPh>
    <rPh sb="18" eb="20">
      <t>チイキ</t>
    </rPh>
    <rPh sb="21" eb="23">
      <t>オヤコ</t>
    </rPh>
    <rPh sb="24" eb="26">
      <t>コウリュウ</t>
    </rPh>
    <rPh sb="29" eb="30">
      <t>アラ</t>
    </rPh>
    <rPh sb="30" eb="31">
      <t>テン</t>
    </rPh>
    <rPh sb="32" eb="34">
      <t>バアイ</t>
    </rPh>
    <rPh sb="35" eb="40">
      <t>カラスヤマジドウカン</t>
    </rPh>
    <rPh sb="41" eb="43">
      <t>デム</t>
    </rPh>
    <rPh sb="45" eb="47">
      <t>コウリュウ</t>
    </rPh>
    <phoneticPr fontId="1"/>
  </si>
  <si>
    <t>・おもちゃの広場開催し、親子で遊ぶ場の提供（発達を促す遊び方の講習会の開催）。・プレママパパが、子育て中の親子と交流する会の実施。　　　　　　　　・保育園の園長、栄養士等のお話会の実施。　　　　　　　　</t>
    <rPh sb="6" eb="8">
      <t>ヒロバ</t>
    </rPh>
    <rPh sb="8" eb="10">
      <t>カイサイ</t>
    </rPh>
    <rPh sb="12" eb="14">
      <t>オヤコ</t>
    </rPh>
    <rPh sb="15" eb="16">
      <t>アソ</t>
    </rPh>
    <rPh sb="17" eb="18">
      <t>バ</t>
    </rPh>
    <rPh sb="19" eb="21">
      <t>テイキョウ</t>
    </rPh>
    <rPh sb="22" eb="24">
      <t>ハッタツ</t>
    </rPh>
    <rPh sb="25" eb="26">
      <t>ウナガ</t>
    </rPh>
    <rPh sb="27" eb="28">
      <t>アソ</t>
    </rPh>
    <rPh sb="29" eb="30">
      <t>カタ</t>
    </rPh>
    <rPh sb="31" eb="33">
      <t>コウシュウ</t>
    </rPh>
    <rPh sb="33" eb="34">
      <t>カイ</t>
    </rPh>
    <rPh sb="35" eb="37">
      <t>カイサイ</t>
    </rPh>
    <rPh sb="48" eb="50">
      <t>コソダ</t>
    </rPh>
    <rPh sb="51" eb="52">
      <t>チュウ</t>
    </rPh>
    <rPh sb="53" eb="55">
      <t>オヤコ</t>
    </rPh>
    <rPh sb="56" eb="58">
      <t>コウリュウ</t>
    </rPh>
    <rPh sb="60" eb="61">
      <t>カイ</t>
    </rPh>
    <rPh sb="62" eb="64">
      <t>ジッシ</t>
    </rPh>
    <rPh sb="74" eb="77">
      <t>ホイクエン</t>
    </rPh>
    <rPh sb="78" eb="80">
      <t>エンチョウ</t>
    </rPh>
    <rPh sb="81" eb="84">
      <t>エイヨウシ</t>
    </rPh>
    <rPh sb="84" eb="85">
      <t>ナド</t>
    </rPh>
    <rPh sb="87" eb="89">
      <t>ハナシカイ</t>
    </rPh>
    <rPh sb="90" eb="92">
      <t>ジッシ</t>
    </rPh>
    <phoneticPr fontId="1"/>
  </si>
  <si>
    <t>・離乳食、幼児食に分け各２時間程度の栄養士を講師とした講習会予定。・赤ちゃんの発達に関して理学療法士を講師とした２時間程度の講習会。・育児の悩みを聞きながら母の身体ケアーアドバイス講座等の実施。</t>
    <rPh sb="1" eb="4">
      <t>リニュウショク</t>
    </rPh>
    <rPh sb="5" eb="8">
      <t>ヨウジショク</t>
    </rPh>
    <rPh sb="9" eb="10">
      <t>ワ</t>
    </rPh>
    <rPh sb="11" eb="12">
      <t>カク</t>
    </rPh>
    <rPh sb="13" eb="17">
      <t>ジカンテイド</t>
    </rPh>
    <rPh sb="18" eb="21">
      <t>エイヨウシ</t>
    </rPh>
    <rPh sb="22" eb="24">
      <t>コウシ</t>
    </rPh>
    <rPh sb="27" eb="30">
      <t>コウシュウカイ</t>
    </rPh>
    <rPh sb="30" eb="32">
      <t>ヨテイ</t>
    </rPh>
    <rPh sb="34" eb="35">
      <t>アカ</t>
    </rPh>
    <rPh sb="39" eb="41">
      <t>ハッタツ</t>
    </rPh>
    <rPh sb="42" eb="43">
      <t>カン</t>
    </rPh>
    <rPh sb="45" eb="50">
      <t>リガクリョウホウシ</t>
    </rPh>
    <rPh sb="51" eb="53">
      <t>コウシ</t>
    </rPh>
    <rPh sb="57" eb="61">
      <t>ジカンテイド</t>
    </rPh>
    <rPh sb="62" eb="65">
      <t>コウシュウカイ</t>
    </rPh>
    <rPh sb="67" eb="69">
      <t>イクジ</t>
    </rPh>
    <rPh sb="70" eb="71">
      <t>ナヤ</t>
    </rPh>
    <rPh sb="73" eb="74">
      <t>キ</t>
    </rPh>
    <rPh sb="78" eb="79">
      <t>ハハ</t>
    </rPh>
    <rPh sb="80" eb="82">
      <t>カラダ</t>
    </rPh>
    <rPh sb="90" eb="92">
      <t>コウザ</t>
    </rPh>
    <rPh sb="92" eb="93">
      <t>ナド</t>
    </rPh>
    <rPh sb="94" eb="96">
      <t>ジッシ</t>
    </rPh>
    <phoneticPr fontId="1"/>
  </si>
  <si>
    <t>・最新の離乳食情報を学ぶために管理栄養士を講師としたスタッフ向けの研修会を実施予定。・口の発達、歯磨き指導に関しての学びを歯科衛生士を講師としたスタッフ向けの研修会を実施予定。</t>
    <rPh sb="1" eb="3">
      <t>サイシン</t>
    </rPh>
    <rPh sb="4" eb="7">
      <t>リニュウショク</t>
    </rPh>
    <rPh sb="7" eb="9">
      <t>ジョウホウ</t>
    </rPh>
    <rPh sb="10" eb="11">
      <t>マナ</t>
    </rPh>
    <rPh sb="15" eb="20">
      <t>カンリエイヨウシ</t>
    </rPh>
    <rPh sb="21" eb="23">
      <t>コウシ</t>
    </rPh>
    <rPh sb="30" eb="31">
      <t>ム</t>
    </rPh>
    <rPh sb="33" eb="36">
      <t>ケンシュウカイ</t>
    </rPh>
    <rPh sb="37" eb="39">
      <t>ジッシ</t>
    </rPh>
    <rPh sb="39" eb="41">
      <t>ヨテイ</t>
    </rPh>
    <rPh sb="43" eb="44">
      <t>クチ</t>
    </rPh>
    <rPh sb="45" eb="47">
      <t>ハッタツ</t>
    </rPh>
    <rPh sb="48" eb="50">
      <t>ハミガ</t>
    </rPh>
    <rPh sb="51" eb="53">
      <t>シドウ</t>
    </rPh>
    <rPh sb="54" eb="55">
      <t>カン</t>
    </rPh>
    <rPh sb="58" eb="59">
      <t>マナ</t>
    </rPh>
    <rPh sb="61" eb="66">
      <t>シカエイセイシ</t>
    </rPh>
    <rPh sb="67" eb="69">
      <t>コウシ</t>
    </rPh>
    <rPh sb="76" eb="77">
      <t>ム</t>
    </rPh>
    <rPh sb="79" eb="82">
      <t>ケンシュウカイ</t>
    </rPh>
    <rPh sb="83" eb="85">
      <t>ジッシ</t>
    </rPh>
    <rPh sb="85" eb="87">
      <t>ヨテイ</t>
    </rPh>
    <phoneticPr fontId="1"/>
  </si>
  <si>
    <t>日頃の子育てに疲れている方や不眠に悩む利用者が一時的に休息できるよう、安心して休める環境を用意する。相談がある場合は専任スタッフが丁寧に話を聞き対応する。</t>
    <rPh sb="0" eb="2">
      <t>ヒゴロ</t>
    </rPh>
    <rPh sb="3" eb="5">
      <t>コソダ</t>
    </rPh>
    <rPh sb="7" eb="8">
      <t>ツカ</t>
    </rPh>
    <rPh sb="12" eb="13">
      <t>カタ</t>
    </rPh>
    <rPh sb="14" eb="16">
      <t>フミン</t>
    </rPh>
    <rPh sb="17" eb="18">
      <t>ナヤ</t>
    </rPh>
    <rPh sb="19" eb="22">
      <t>リヨウシャ</t>
    </rPh>
    <rPh sb="23" eb="26">
      <t>イチジテキ</t>
    </rPh>
    <rPh sb="27" eb="29">
      <t>キュウソク</t>
    </rPh>
    <rPh sb="35" eb="37">
      <t>アンシン</t>
    </rPh>
    <rPh sb="39" eb="40">
      <t>ヤス</t>
    </rPh>
    <rPh sb="42" eb="44">
      <t>カンキョウ</t>
    </rPh>
    <rPh sb="45" eb="47">
      <t>ヨウイ</t>
    </rPh>
    <rPh sb="50" eb="52">
      <t>ソウダン</t>
    </rPh>
    <rPh sb="55" eb="57">
      <t>バアイ</t>
    </rPh>
    <rPh sb="58" eb="60">
      <t>センニン</t>
    </rPh>
    <rPh sb="65" eb="67">
      <t>テイネイ</t>
    </rPh>
    <rPh sb="68" eb="69">
      <t>ハナシ</t>
    </rPh>
    <rPh sb="70" eb="71">
      <t>キ</t>
    </rPh>
    <rPh sb="72" eb="74">
      <t>タイオウ</t>
    </rPh>
    <phoneticPr fontId="1"/>
  </si>
  <si>
    <t>H7I3J1</t>
  </si>
  <si>
    <t>※読み聞かせ、利用者のコミュニケーション促進と育児情報を提供するお茶会、助産師の母乳ケア講座、ボ抱っこ、おんぶ紐体験会、母体のコンディションをケアする講座など企画実施する。</t>
    <rPh sb="1" eb="2">
      <t>ニワ</t>
    </rPh>
    <rPh sb="3" eb="4">
      <t>ツカッタ</t>
    </rPh>
    <rPh sb="6" eb="8">
      <t>ミズアソビ</t>
    </rPh>
    <rPh sb="9" eb="11">
      <t>タイケn</t>
    </rPh>
    <rPh sb="21" eb="23">
      <t>セツブn</t>
    </rPh>
    <rPh sb="25" eb="26">
      <t>ツクリ</t>
    </rPh>
    <rPh sb="37" eb="38">
      <t>ツクリ</t>
    </rPh>
    <rPh sb="42" eb="44">
      <t>キセテゥ</t>
    </rPh>
    <rPh sb="44" eb="46">
      <t>gy</t>
    </rPh>
    <rPh sb="47" eb="48">
      <t>ソクシタ</t>
    </rPh>
    <rPh sb="55" eb="56">
      <t>オコナウ</t>
    </rPh>
    <phoneticPr fontId="1"/>
  </si>
  <si>
    <t>作業療法士による身体の発達の観点からの日常動作への移行につながる働きかけの相談。助産師による母体、赤ちゃんに関わる相談。　　　看護師などによる感染症対策の相談など、栄養士による離乳食講座など1時間30分程度で0歳〜2歳児向けの相談会を行う。</t>
    <rPh sb="0" eb="5">
      <t>サギョウル</t>
    </rPh>
    <rPh sb="8" eb="11">
      <t>ジョサn</t>
    </rPh>
    <rPh sb="12" eb="15">
      <t>カンゴ</t>
    </rPh>
    <rPh sb="26" eb="41">
      <t>テイド</t>
    </rPh>
    <rPh sb="46" eb="48">
      <t>ボタイ</t>
    </rPh>
    <rPh sb="49" eb="50">
      <t>アカティア</t>
    </rPh>
    <rPh sb="54" eb="55">
      <t>カカワル</t>
    </rPh>
    <rPh sb="57" eb="59">
      <t>ソウダn</t>
    </rPh>
    <rPh sb="67" eb="79">
      <t>ハッタテゥ</t>
    </rPh>
    <rPh sb="82" eb="85">
      <t>エイヨウ</t>
    </rPh>
    <rPh sb="88" eb="91">
      <t>リニュウ</t>
    </rPh>
    <rPh sb="91" eb="93">
      <t>コウ</t>
    </rPh>
    <rPh sb="96" eb="97">
      <t>オウジ</t>
    </rPh>
    <rPh sb="105" eb="107">
      <t>👂</t>
    </rPh>
    <rPh sb="108" eb="109">
      <t>ハッタテゥ</t>
    </rPh>
    <rPh sb="109" eb="110">
      <t>j</t>
    </rPh>
    <rPh sb="110" eb="111">
      <t xml:space="preserve">ムケノ </t>
    </rPh>
    <rPh sb="113" eb="115">
      <t>ソウダn</t>
    </rPh>
    <rPh sb="115" eb="116">
      <t>カイ</t>
    </rPh>
    <rPh sb="117" eb="118">
      <t>オコナウ</t>
    </rPh>
    <phoneticPr fontId="1"/>
  </si>
  <si>
    <t>日常寄せられる利用者からの相談内容で戸惑うことなどをスタッフが作業療法士、助産師、看護師に質問し対応を相談する。</t>
    <rPh sb="0" eb="2">
      <t>ニティ</t>
    </rPh>
    <rPh sb="2" eb="3">
      <t>ヨセラレ</t>
    </rPh>
    <rPh sb="7" eb="10">
      <t>リヨウ</t>
    </rPh>
    <rPh sb="13" eb="15">
      <t>ソウダn</t>
    </rPh>
    <rPh sb="15" eb="17">
      <t>ナイヨウ</t>
    </rPh>
    <rPh sb="18" eb="20">
      <t>トマドウ</t>
    </rPh>
    <rPh sb="31" eb="36">
      <t>サギョウ</t>
    </rPh>
    <rPh sb="37" eb="40">
      <t>ジョサn</t>
    </rPh>
    <rPh sb="41" eb="44">
      <t>カンゴ</t>
    </rPh>
    <rPh sb="45" eb="47">
      <t>シツモn</t>
    </rPh>
    <rPh sb="48" eb="50">
      <t>タイオウ</t>
    </rPh>
    <rPh sb="51" eb="53">
      <t>ソウダn</t>
    </rPh>
    <phoneticPr fontId="1"/>
  </si>
  <si>
    <t>K4L6M8</t>
  </si>
  <si>
    <t>ふかさわおでかけひろばワークスペースプラス</t>
  </si>
  <si>
    <t>離乳食・食育セミナーzoom、ママヨガ、子ども用品手作りに親しむ会、英語の会</t>
    <rPh sb="0" eb="3">
      <t>リニュウショク</t>
    </rPh>
    <rPh sb="4" eb="6">
      <t>ショクイク</t>
    </rPh>
    <rPh sb="20" eb="21">
      <t>コ</t>
    </rPh>
    <rPh sb="23" eb="25">
      <t>ヨウヒン</t>
    </rPh>
    <rPh sb="25" eb="27">
      <t>テヅク</t>
    </rPh>
    <rPh sb="29" eb="30">
      <t>シタ</t>
    </rPh>
    <rPh sb="32" eb="33">
      <t>カイ</t>
    </rPh>
    <rPh sb="34" eb="36">
      <t>エイゴ</t>
    </rPh>
    <rPh sb="37" eb="38">
      <t>カイ</t>
    </rPh>
    <phoneticPr fontId="1"/>
  </si>
  <si>
    <t>ぶっくらぼと協働し絵本の読み聞かせ・季節行事あそび、わらべ歌の会を実施する。東峯会と協働し三味線演奏体験、季節の歌やわらべ歌の会を実施。Musiaと協働し音脳リトミックの実施。地域子育てサロンによるママヨガ</t>
    <rPh sb="6" eb="8">
      <t>キョウドウ</t>
    </rPh>
    <rPh sb="9" eb="11">
      <t>エホン</t>
    </rPh>
    <rPh sb="12" eb="13">
      <t>ヨ</t>
    </rPh>
    <rPh sb="14" eb="15">
      <t>キ</t>
    </rPh>
    <rPh sb="18" eb="22">
      <t>キセツギョウジ</t>
    </rPh>
    <rPh sb="29" eb="30">
      <t>ウタ</t>
    </rPh>
    <rPh sb="31" eb="32">
      <t>カイ</t>
    </rPh>
    <rPh sb="33" eb="35">
      <t>ジッシ</t>
    </rPh>
    <rPh sb="38" eb="39">
      <t>ヒガシ</t>
    </rPh>
    <rPh sb="39" eb="40">
      <t>ホウ</t>
    </rPh>
    <rPh sb="40" eb="41">
      <t>カイ</t>
    </rPh>
    <rPh sb="42" eb="44">
      <t>キョウドウ</t>
    </rPh>
    <rPh sb="45" eb="48">
      <t>シャミセン</t>
    </rPh>
    <rPh sb="48" eb="50">
      <t>エンソウ</t>
    </rPh>
    <rPh sb="50" eb="52">
      <t>タイケン</t>
    </rPh>
    <rPh sb="53" eb="55">
      <t>キセツ</t>
    </rPh>
    <rPh sb="56" eb="57">
      <t>ウタ</t>
    </rPh>
    <rPh sb="61" eb="62">
      <t>ウタ</t>
    </rPh>
    <rPh sb="63" eb="64">
      <t>カイ</t>
    </rPh>
    <rPh sb="65" eb="67">
      <t>ジッシ</t>
    </rPh>
    <rPh sb="74" eb="76">
      <t>キョウドウ</t>
    </rPh>
    <rPh sb="77" eb="79">
      <t>オンノウ</t>
    </rPh>
    <rPh sb="85" eb="87">
      <t>ジッシ</t>
    </rPh>
    <rPh sb="88" eb="92">
      <t>チイキコソダ</t>
    </rPh>
    <phoneticPr fontId="1"/>
  </si>
  <si>
    <t>寝不足や育児疲れの方が一時的に休息ができる様にゆったりとリラックスできる環境整備する。専任のスタッフに気軽に相談できる場の提供。</t>
    <rPh sb="0" eb="3">
      <t>ネブソク</t>
    </rPh>
    <rPh sb="4" eb="6">
      <t>イクジ</t>
    </rPh>
    <rPh sb="6" eb="7">
      <t>ツカ</t>
    </rPh>
    <rPh sb="9" eb="10">
      <t>カタ</t>
    </rPh>
    <rPh sb="11" eb="14">
      <t>イチジテキ</t>
    </rPh>
    <rPh sb="15" eb="17">
      <t>キュウソク</t>
    </rPh>
    <rPh sb="21" eb="22">
      <t>ヨウ</t>
    </rPh>
    <rPh sb="36" eb="40">
      <t>カンキョウセイビ</t>
    </rPh>
    <rPh sb="43" eb="45">
      <t>センニン</t>
    </rPh>
    <rPh sb="51" eb="53">
      <t>キガル</t>
    </rPh>
    <rPh sb="54" eb="56">
      <t>ソウダン</t>
    </rPh>
    <rPh sb="59" eb="60">
      <t>バ</t>
    </rPh>
    <rPh sb="61" eb="63">
      <t>テイキョウ</t>
    </rPh>
    <phoneticPr fontId="1"/>
  </si>
  <si>
    <t>N1O9P7</t>
  </si>
  <si>
    <t>うさぎの縁がわ</t>
    <rPh sb="4" eb="5">
      <t>エン</t>
    </rPh>
    <phoneticPr fontId="52"/>
  </si>
  <si>
    <t>・親子が気軽に利用できる落ち着いた気持ちの良い環境を提供し，来室時にはあたたかく迎えいれる。・利用者同士が知り合いになれるように，スタッフがさりげなく紹介する。・利用者同士が情報交換できるようなふれあいの時間をひろば開室時間内に設ける。</t>
  </si>
  <si>
    <t>・来室した親子と気軽に話をすることを通じて，子育ての悩みや不安についても話しやすい雰囲気をつくる。・相談された内容について必要な場合は，地域子育て支援コーディネーターや助産師，保健師，区の相談機関に相談して個別の相談につなげる。・２ヶ月に1回程度地域子育て支援コーディネーターに来室してもらう。</t>
    <rPh sb="61" eb="63">
      <t>ヒツヨウ</t>
    </rPh>
    <phoneticPr fontId="1"/>
  </si>
  <si>
    <t>・近隣の子育て情報など子育てに必要な情報を収集し，親子が手に取りやすいようにして提供する。
・スタッフ間で情報を把握し，相談があったときにはすぐに提供できるようにする。
・利用者からの情報もほかの利用者に共有する。</t>
  </si>
  <si>
    <t>・助産師や保健師を講師として抱っこ，おんぶなど子育てに関する講座または相談会を実施する。・整体師を講師として、子育て中の親の体つくりや動き方を見直すための講座または相談会を実施する。・親子のふれあいあそび，わらべうた，昔遊び、自然との触れ合い遊びなど，親子が一緒にたのしめる講座を利用者の実態に応して実施する。　　　　　　　　　　　　　　　　　　　</t>
    <rPh sb="21" eb="23">
      <t>シゼn</t>
    </rPh>
    <rPh sb="29" eb="30">
      <t>アソビ</t>
    </rPh>
    <rPh sb="88" eb="90">
      <t>ソウダn</t>
    </rPh>
    <rPh sb="90" eb="91">
      <t>カイ</t>
    </rPh>
    <rPh sb="98" eb="101">
      <t>セイタイ</t>
    </rPh>
    <rPh sb="102" eb="104">
      <t>コウシ</t>
    </rPh>
    <rPh sb="108" eb="110">
      <t>コソダテ</t>
    </rPh>
    <rPh sb="113" eb="114">
      <t>オヤガ</t>
    </rPh>
    <rPh sb="115" eb="116">
      <t>カラダツク</t>
    </rPh>
    <rPh sb="120" eb="121">
      <t>ウゴキ</t>
    </rPh>
    <rPh sb="124" eb="126">
      <t>ミナオス</t>
    </rPh>
    <rPh sb="130" eb="132">
      <t>コウザ</t>
    </rPh>
    <rPh sb="135" eb="138">
      <t>ソウダn</t>
    </rPh>
    <rPh sb="140" eb="143">
      <t>リヨウ</t>
    </rPh>
    <rPh sb="144" eb="146">
      <t>ジッタイ</t>
    </rPh>
    <phoneticPr fontId="1"/>
  </si>
  <si>
    <t>・支援が必要な相談は相談内容を記録し、スタッフで支援方針を検討する。・本人の同意が得られた場合は他の相談機関や子ども家庭支援センター、健康づくり課等へ相談し連携を図る。・地域子育てコーディネーターが主催する事例検討会や地域連絡会に年1回以上参加する。・世田谷区要保護児童対策地域協議会に加入する。</t>
    <rPh sb="1" eb="3">
      <t>シエn</t>
    </rPh>
    <rPh sb="7" eb="9">
      <t>ソウダn</t>
    </rPh>
    <rPh sb="10" eb="14">
      <t>ソウダn</t>
    </rPh>
    <rPh sb="24" eb="28">
      <t>スタッフデシエn</t>
    </rPh>
    <rPh sb="35" eb="37">
      <t>ホn</t>
    </rPh>
    <rPh sb="41" eb="42">
      <t>エラレテ</t>
    </rPh>
    <rPh sb="55" eb="56">
      <t>ホカ</t>
    </rPh>
    <rPh sb="67" eb="69">
      <t>ケンコウ</t>
    </rPh>
    <rPh sb="72" eb="74">
      <t xml:space="preserve">カ </t>
    </rPh>
    <rPh sb="75" eb="77">
      <t>ソウダn</t>
    </rPh>
    <rPh sb="85" eb="87">
      <t>チイキ</t>
    </rPh>
    <rPh sb="99" eb="101">
      <t>シュサイ</t>
    </rPh>
    <rPh sb="105" eb="108">
      <t>ジレイ</t>
    </rPh>
    <rPh sb="115" eb="116">
      <t xml:space="preserve">ネン </t>
    </rPh>
    <rPh sb="137" eb="142">
      <t>セタガヤ</t>
    </rPh>
    <phoneticPr fontId="1"/>
  </si>
  <si>
    <t>読み聞かせ・わらべうたの団体に来室してもらい季節の行事や伝統文化の感じられるお話し会やわらべうたの会などを開催する。地域住民や団体に来室してもらい季節の行事や伝統文化・芸能の会を開催する。</t>
    <rPh sb="25" eb="27">
      <t>ギョウ</t>
    </rPh>
    <rPh sb="33" eb="34">
      <t>カンジラレル</t>
    </rPh>
    <rPh sb="63" eb="65">
      <t>ダンタイ</t>
    </rPh>
    <rPh sb="84" eb="86">
      <t>ゲイノウ</t>
    </rPh>
    <rPh sb="87" eb="88">
      <t>_x0000__x0019__x0002__x0003_!_x0001_	Q</t>
    </rPh>
    <phoneticPr fontId="1"/>
  </si>
  <si>
    <t>祖師谷3丁目で運営する子育てひろばWork and Place SOSHIGAYAに月1回程度スタッフが出向き，支援・見守りなどを行う。</t>
  </si>
  <si>
    <t>・子育て中の父親同士交流できる会を実施する。・プレパパママと子育て中の親子が交流する会を実施する。・外国語絵本のおはなし会など、外国籍の親子と交流できる会を実施する。・ファミリー農園での農作業活動を通じて、子育て中の親子同士交流できる会を実施する。・親子のふれあいあそび，わらべうた，昔遊びなど，親子が一緒にたのしめる会を開催する</t>
    <rPh sb="50" eb="53">
      <t>ガイコク</t>
    </rPh>
    <rPh sb="53" eb="55">
      <t>エホn</t>
    </rPh>
    <rPh sb="60" eb="61">
      <t>カイ</t>
    </rPh>
    <rPh sb="89" eb="91">
      <t>ノウエ</t>
    </rPh>
    <rPh sb="93" eb="96">
      <t>ノウサギョウ</t>
    </rPh>
    <rPh sb="96" eb="98">
      <t>カツドウヲテ</t>
    </rPh>
    <rPh sb="103" eb="105">
      <t>コソダテチュウン</t>
    </rPh>
    <rPh sb="108" eb="110">
      <t>オヤ</t>
    </rPh>
    <rPh sb="110" eb="112">
      <t xml:space="preserve">ドウシマショウ </t>
    </rPh>
    <rPh sb="112" eb="114">
      <t>コウリュウ</t>
    </rPh>
    <rPh sb="117" eb="118">
      <t>カイ</t>
    </rPh>
    <rPh sb="119" eb="121">
      <t>ジッシ</t>
    </rPh>
    <rPh sb="159" eb="160">
      <t>_x0000_2_x0003__x0004_5_x0002__x0007_&lt;_x0001_	Y_x0002__x000C_]_x0003__x0012_`_x0002__x0018_g_x0002_ l_x0002_"n_x0002_*</t>
    </rPh>
    <phoneticPr fontId="1"/>
  </si>
  <si>
    <t>・子育て中の保護者がちょっと横になって休んだり，お子さんと一緒にお昼寝をしたりすることができる。
・スタッフに個別に話を聞いてほしい場合に個室で相談を受けることができる。
・レスパイト事業の経験がある保育士または研修を終了した者を配置する。</t>
  </si>
  <si>
    <t>Q3R8S6</t>
  </si>
  <si>
    <t>おでかけひろばゆるり</t>
  </si>
  <si>
    <t>・養育者の方が乳幼児を連れてきやすいように、居心地のよい場づくりをしあたたかく迎える
・利用者同士が交流できるように声がけする
・地元に住むスタッフを配置し、地域でのつながりを深める</t>
    <rPh sb="1" eb="4">
      <t>ヨウイクシャ</t>
    </rPh>
    <rPh sb="5" eb="6">
      <t>カタ</t>
    </rPh>
    <rPh sb="7" eb="10">
      <t>ニュウヨウジ</t>
    </rPh>
    <rPh sb="11" eb="12">
      <t>ツ</t>
    </rPh>
    <rPh sb="22" eb="25">
      <t>イゴコチ</t>
    </rPh>
    <rPh sb="28" eb="29">
      <t>バ</t>
    </rPh>
    <rPh sb="39" eb="40">
      <t>ムカ</t>
    </rPh>
    <rPh sb="44" eb="49">
      <t>リヨウシャドウシ</t>
    </rPh>
    <rPh sb="50" eb="52">
      <t>コウリュウ</t>
    </rPh>
    <rPh sb="58" eb="59">
      <t>コエ</t>
    </rPh>
    <rPh sb="65" eb="67">
      <t>ジモト</t>
    </rPh>
    <rPh sb="68" eb="69">
      <t>ス</t>
    </rPh>
    <rPh sb="75" eb="77">
      <t>ハイチ</t>
    </rPh>
    <rPh sb="79" eb="81">
      <t>チイキ</t>
    </rPh>
    <rPh sb="88" eb="89">
      <t>フカ</t>
    </rPh>
    <phoneticPr fontId="1"/>
  </si>
  <si>
    <t>・いつでも相談がしやすいような雰囲気づくりを心掛け、気になる利用者の情報を共有、チームで援助する。
・栄養士や、発達支援の現場にいる教員などに相談できるような場を設ける</t>
    <rPh sb="5" eb="7">
      <t>ソウダン</t>
    </rPh>
    <rPh sb="15" eb="18">
      <t>フンイキ</t>
    </rPh>
    <rPh sb="22" eb="24">
      <t>ココロガ</t>
    </rPh>
    <rPh sb="26" eb="27">
      <t>キ</t>
    </rPh>
    <rPh sb="30" eb="33">
      <t>リヨウシャ</t>
    </rPh>
    <rPh sb="34" eb="36">
      <t>ジョウホウ</t>
    </rPh>
    <rPh sb="37" eb="39">
      <t>キョウユウ</t>
    </rPh>
    <rPh sb="44" eb="46">
      <t>エンジョ</t>
    </rPh>
    <rPh sb="51" eb="54">
      <t>エイヨウシ</t>
    </rPh>
    <rPh sb="56" eb="58">
      <t>ハッタツ</t>
    </rPh>
    <rPh sb="58" eb="60">
      <t>シエン</t>
    </rPh>
    <rPh sb="61" eb="63">
      <t>ゲンバ</t>
    </rPh>
    <rPh sb="66" eb="68">
      <t>キョウイン</t>
    </rPh>
    <rPh sb="71" eb="73">
      <t>ソウダン</t>
    </rPh>
    <rPh sb="79" eb="80">
      <t>バ</t>
    </rPh>
    <rPh sb="81" eb="82">
      <t>モウ</t>
    </rPh>
    <phoneticPr fontId="1"/>
  </si>
  <si>
    <t>・子育てに必要な情報を収集し、利用者にみやすいようにファイルにまとめ、必要な方に届くように、参照しながら提供を行う。
・利用者から提供された情報もとりいれ、他の利用者に提供、共有する。</t>
    <rPh sb="1" eb="3">
      <t>コソダ</t>
    </rPh>
    <rPh sb="5" eb="7">
      <t>ヒツヨウ</t>
    </rPh>
    <rPh sb="8" eb="10">
      <t>ジョウホウ</t>
    </rPh>
    <rPh sb="11" eb="13">
      <t>シュウシュウ</t>
    </rPh>
    <rPh sb="15" eb="18">
      <t>リヨウシャ</t>
    </rPh>
    <rPh sb="35" eb="37">
      <t>ヒツヨウ</t>
    </rPh>
    <rPh sb="38" eb="39">
      <t>カタ</t>
    </rPh>
    <rPh sb="40" eb="41">
      <t>トド</t>
    </rPh>
    <rPh sb="46" eb="48">
      <t>サンショウ</t>
    </rPh>
    <rPh sb="52" eb="54">
      <t>テイキョウ</t>
    </rPh>
    <rPh sb="55" eb="56">
      <t>オコナ</t>
    </rPh>
    <rPh sb="60" eb="63">
      <t>リヨウシャ</t>
    </rPh>
    <rPh sb="65" eb="67">
      <t>テイキョウ</t>
    </rPh>
    <rPh sb="70" eb="72">
      <t>ジョウホウ</t>
    </rPh>
    <rPh sb="78" eb="79">
      <t>タ</t>
    </rPh>
    <rPh sb="80" eb="83">
      <t>リヨウシャ</t>
    </rPh>
    <rPh sb="84" eb="86">
      <t>テイキョウ</t>
    </rPh>
    <rPh sb="87" eb="89">
      <t>キョウユウ</t>
    </rPh>
    <phoneticPr fontId="1"/>
  </si>
  <si>
    <t xml:space="preserve">・食育に関する講座
（畑での収穫体験、畑での収穫物についての講座
パンづくりなど）
・子どもと一緒のあそびについての支援
（読み語り、音遊び、体遊び、外遊び、虫捕り、焚火など）
</t>
    <rPh sb="1" eb="3">
      <t>ショクイク</t>
    </rPh>
    <rPh sb="4" eb="5">
      <t>カン</t>
    </rPh>
    <rPh sb="7" eb="9">
      <t>コウザ</t>
    </rPh>
    <rPh sb="11" eb="12">
      <t>ハタケ</t>
    </rPh>
    <rPh sb="14" eb="18">
      <t>シュウカクタイケン</t>
    </rPh>
    <rPh sb="19" eb="20">
      <t>ハタケ</t>
    </rPh>
    <rPh sb="22" eb="25">
      <t>シュウカクブツ</t>
    </rPh>
    <rPh sb="30" eb="32">
      <t>コウザ</t>
    </rPh>
    <rPh sb="43" eb="44">
      <t>コ</t>
    </rPh>
    <rPh sb="47" eb="49">
      <t>イッショ</t>
    </rPh>
    <rPh sb="58" eb="60">
      <t>シエン</t>
    </rPh>
    <rPh sb="62" eb="63">
      <t>ヨ</t>
    </rPh>
    <rPh sb="64" eb="65">
      <t>ガタ</t>
    </rPh>
    <rPh sb="67" eb="69">
      <t>オトアソ</t>
    </rPh>
    <rPh sb="71" eb="72">
      <t>カラダ</t>
    </rPh>
    <rPh sb="72" eb="73">
      <t>アソ</t>
    </rPh>
    <rPh sb="75" eb="77">
      <t>ソトアソ</t>
    </rPh>
    <rPh sb="79" eb="81">
      <t>ムシト</t>
    </rPh>
    <rPh sb="83" eb="85">
      <t>タキビ</t>
    </rPh>
    <phoneticPr fontId="1"/>
  </si>
  <si>
    <t>・日常的にひろばで、利用者と一緒に悩み事を共有し、スタッフ間で情報交換をする。特に気になる事例については記録し、子育てコーディネーターや、児童館と共有し、利用者が支援につながるようにする。</t>
    <rPh sb="1" eb="4">
      <t>ニチジョウテキ</t>
    </rPh>
    <rPh sb="10" eb="13">
      <t>リヨウシャ</t>
    </rPh>
    <rPh sb="14" eb="16">
      <t>イッショ</t>
    </rPh>
    <rPh sb="17" eb="18">
      <t>ナヤ</t>
    </rPh>
    <rPh sb="19" eb="20">
      <t>ゴト</t>
    </rPh>
    <rPh sb="21" eb="23">
      <t>キョウユウ</t>
    </rPh>
    <rPh sb="29" eb="30">
      <t>カン</t>
    </rPh>
    <rPh sb="31" eb="35">
      <t>ジョウホウコウカン</t>
    </rPh>
    <rPh sb="39" eb="40">
      <t>トク</t>
    </rPh>
    <rPh sb="41" eb="42">
      <t>キ</t>
    </rPh>
    <rPh sb="45" eb="47">
      <t>ジレイ</t>
    </rPh>
    <rPh sb="52" eb="54">
      <t>キロク</t>
    </rPh>
    <rPh sb="56" eb="58">
      <t>コソダ</t>
    </rPh>
    <rPh sb="69" eb="72">
      <t>ジドウカン</t>
    </rPh>
    <rPh sb="73" eb="75">
      <t>キョウユウ</t>
    </rPh>
    <rPh sb="77" eb="80">
      <t>リヨウシャ</t>
    </rPh>
    <rPh sb="81" eb="83">
      <t>シエン</t>
    </rPh>
    <phoneticPr fontId="1"/>
  </si>
  <si>
    <t>砧地域の双子・多胎児のグループ「ゆるりとふたご」の交流の場を提供しスタッフを配置する。ふたご、多胎児を持つ養育者同志で、多胎児ならではの悩みの共有、情報交換を行い、地域でのつながりを広げる。</t>
    <rPh sb="0" eb="3">
      <t>キヌタチイキ</t>
    </rPh>
    <rPh sb="4" eb="6">
      <t>フタゴ</t>
    </rPh>
    <rPh sb="7" eb="10">
      <t>タタイジ</t>
    </rPh>
    <rPh sb="25" eb="27">
      <t>コウリュウ</t>
    </rPh>
    <rPh sb="28" eb="29">
      <t>バ</t>
    </rPh>
    <rPh sb="30" eb="32">
      <t>テイキョウ</t>
    </rPh>
    <rPh sb="38" eb="40">
      <t>ハイチ</t>
    </rPh>
    <rPh sb="47" eb="50">
      <t>タタイジ</t>
    </rPh>
    <rPh sb="51" eb="52">
      <t>モ</t>
    </rPh>
    <rPh sb="53" eb="56">
      <t>ヨウイクシャ</t>
    </rPh>
    <rPh sb="56" eb="58">
      <t>ドウシ</t>
    </rPh>
    <rPh sb="60" eb="63">
      <t>タタイジ</t>
    </rPh>
    <rPh sb="68" eb="69">
      <t>ナヤ</t>
    </rPh>
    <rPh sb="71" eb="73">
      <t>キョウユウ</t>
    </rPh>
    <rPh sb="74" eb="78">
      <t>ジョウホウコウカン</t>
    </rPh>
    <rPh sb="79" eb="80">
      <t>オコナ</t>
    </rPh>
    <rPh sb="82" eb="84">
      <t>チイキ</t>
    </rPh>
    <rPh sb="91" eb="92">
      <t>ヒロ</t>
    </rPh>
    <phoneticPr fontId="1"/>
  </si>
  <si>
    <t>平日にひろばに出向くのが難しい事情のある方が参加しやすいよう、通常のひろば同様開室し、栄養士による食育、特別支援学校援助者への相談、外遊び、自然遊び、農作業体験など育児参加促進のための講座を行う</t>
    <rPh sb="0" eb="2">
      <t>ヘイジツ</t>
    </rPh>
    <rPh sb="7" eb="9">
      <t>デム</t>
    </rPh>
    <rPh sb="12" eb="13">
      <t>ムズカ</t>
    </rPh>
    <rPh sb="15" eb="17">
      <t>ジジョウ</t>
    </rPh>
    <rPh sb="20" eb="21">
      <t>カタ</t>
    </rPh>
    <rPh sb="22" eb="24">
      <t>サンカ</t>
    </rPh>
    <rPh sb="31" eb="33">
      <t>ツウジョウ</t>
    </rPh>
    <rPh sb="37" eb="39">
      <t>ドウヨウ</t>
    </rPh>
    <rPh sb="39" eb="41">
      <t>カイシツ</t>
    </rPh>
    <rPh sb="43" eb="46">
      <t>エイヨウシ</t>
    </rPh>
    <rPh sb="49" eb="51">
      <t>ショクイク</t>
    </rPh>
    <rPh sb="52" eb="56">
      <t>トクベツシエン</t>
    </rPh>
    <rPh sb="56" eb="58">
      <t>ガッコウ</t>
    </rPh>
    <rPh sb="58" eb="60">
      <t>エンジョ</t>
    </rPh>
    <rPh sb="60" eb="61">
      <t>シャ</t>
    </rPh>
    <rPh sb="63" eb="65">
      <t>ソウダン</t>
    </rPh>
    <rPh sb="66" eb="68">
      <t>ソトアソ</t>
    </rPh>
    <rPh sb="70" eb="73">
      <t>シゼンアソ</t>
    </rPh>
    <rPh sb="75" eb="78">
      <t>ノウサギョウ</t>
    </rPh>
    <rPh sb="78" eb="80">
      <t>タイケン</t>
    </rPh>
    <rPh sb="82" eb="84">
      <t>イクジ</t>
    </rPh>
    <rPh sb="84" eb="86">
      <t>サンカ</t>
    </rPh>
    <rPh sb="86" eb="88">
      <t>ソクシン</t>
    </rPh>
    <rPh sb="92" eb="94">
      <t>コウザ</t>
    </rPh>
    <rPh sb="95" eb="96">
      <t>オコナ</t>
    </rPh>
    <phoneticPr fontId="1"/>
  </si>
  <si>
    <t>主に0歳児の離乳期の食事や栄養についての、講習、相談会を実施する（2時間程度）</t>
    <rPh sb="0" eb="1">
      <t>オモ</t>
    </rPh>
    <rPh sb="3" eb="5">
      <t>サイジ</t>
    </rPh>
    <rPh sb="6" eb="9">
      <t>リニュウキ</t>
    </rPh>
    <rPh sb="10" eb="12">
      <t>ショクジ</t>
    </rPh>
    <rPh sb="13" eb="15">
      <t>エイヨウ</t>
    </rPh>
    <rPh sb="21" eb="23">
      <t>コウシュウ</t>
    </rPh>
    <rPh sb="24" eb="26">
      <t>ソウダン</t>
    </rPh>
    <rPh sb="26" eb="27">
      <t>カイ</t>
    </rPh>
    <rPh sb="28" eb="30">
      <t>ジッシ</t>
    </rPh>
    <rPh sb="34" eb="38">
      <t>ジカンテイド</t>
    </rPh>
    <phoneticPr fontId="1"/>
  </si>
  <si>
    <t>出産育児に疲れている養育者、特に出産後6か月ごろまでの乳児を預けて休むことのできない方について、お休みいただける場（個室）を提供し、開室時は、スタッフと利用者でお子さんを見守る。閉室時はレスパイト専用とし、休息を必要としている方にゆっくり休んでもらう。育児不安や悩みを個別に相談できる場としても利用していただけるようスタッフを配置する。</t>
  </si>
  <si>
    <t>T2U4V7</t>
  </si>
  <si>
    <t>おでかけひろばぶれす</t>
  </si>
  <si>
    <t>・子育てに必要な情報の提供、見やすいように工夫・掲示。
・利用者のニーズを聞き取り、情報あつめ。
・他から（支援者、利用者、近隣の方等）きた情報の共有。
・月1回の講座と連動した情報提供（参考図書、資料等）</t>
    <rPh sb="78" eb="79">
      <t>ツキ</t>
    </rPh>
    <rPh sb="80" eb="81">
      <t>カイ</t>
    </rPh>
    <rPh sb="82" eb="84">
      <t>コウザ</t>
    </rPh>
    <rPh sb="85" eb="87">
      <t>レンドウ</t>
    </rPh>
    <rPh sb="89" eb="91">
      <t>ジョウホウ</t>
    </rPh>
    <rPh sb="91" eb="93">
      <t>テイキョウ</t>
    </rPh>
    <rPh sb="94" eb="98">
      <t>サンコウトショ</t>
    </rPh>
    <rPh sb="99" eb="101">
      <t>シリョウ</t>
    </rPh>
    <rPh sb="101" eb="102">
      <t>トウ</t>
    </rPh>
    <phoneticPr fontId="1"/>
  </si>
  <si>
    <t>・抱っことおんぶ、事故予防、小児医療のかかり方、防災、子ども乗せ自転車講習、絵本やおもちゃなど、様々なテーマでの講座を行う。</t>
    <rPh sb="27" eb="28">
      <t>コ</t>
    </rPh>
    <rPh sb="30" eb="31">
      <t>ノ</t>
    </rPh>
    <rPh sb="32" eb="35">
      <t>ジテンシャ</t>
    </rPh>
    <rPh sb="35" eb="37">
      <t>コウシュウ</t>
    </rPh>
    <rPh sb="38" eb="40">
      <t>エホン</t>
    </rPh>
    <rPh sb="48" eb="50">
      <t>サマザマ</t>
    </rPh>
    <phoneticPr fontId="1"/>
  </si>
  <si>
    <t>・ひろばが主催するプログラムに地域の方に一緒に携わってもらったり、具体的に紹介したり、地域の他団体が主催する集まりに参加し、相互交流を図る。
地域他団体主催のもの…世田谷地域６児童館交流会・北沢地域子育て交流会・世田谷地域子育て交流会・北沢地区交流会つなぷろ・経堂ネットワーク会議　など</t>
    <rPh sb="71" eb="73">
      <t>チイキ</t>
    </rPh>
    <rPh sb="73" eb="76">
      <t>タダンタイ</t>
    </rPh>
    <rPh sb="76" eb="78">
      <t>シュサイ</t>
    </rPh>
    <rPh sb="82" eb="85">
      <t>セタガヤ</t>
    </rPh>
    <rPh sb="85" eb="87">
      <t>チイキ</t>
    </rPh>
    <rPh sb="88" eb="91">
      <t>ジドウカン</t>
    </rPh>
    <rPh sb="91" eb="94">
      <t>コウリュウカイ</t>
    </rPh>
    <rPh sb="95" eb="97">
      <t>キタザワ</t>
    </rPh>
    <rPh sb="97" eb="99">
      <t>チイキ</t>
    </rPh>
    <rPh sb="99" eb="101">
      <t>コソダ</t>
    </rPh>
    <rPh sb="102" eb="105">
      <t>コウリュウカイ</t>
    </rPh>
    <rPh sb="106" eb="109">
      <t>セタガヤ</t>
    </rPh>
    <rPh sb="109" eb="111">
      <t>チイキ</t>
    </rPh>
    <rPh sb="111" eb="113">
      <t>コソダ</t>
    </rPh>
    <rPh sb="114" eb="117">
      <t>コウリュウカイ</t>
    </rPh>
    <rPh sb="118" eb="122">
      <t>キタザワチク</t>
    </rPh>
    <rPh sb="122" eb="125">
      <t>コウリュウカイ</t>
    </rPh>
    <rPh sb="130" eb="132">
      <t>キョウドウ</t>
    </rPh>
    <rPh sb="138" eb="140">
      <t>カイギ</t>
    </rPh>
    <phoneticPr fontId="1"/>
  </si>
  <si>
    <t>近隣の公園や緑道に出向き、定期的にひろばの取り組みを出張して発信する。月齢の低い赤ちゃんでも戸外で過ごす気持ち良さを肌で感じてもらうため、事前準備として庭部分を活用して水・砂・土に親しみ外に出る抵抗を軽減する。区内の外遊び活動の情報も発信する。</t>
  </si>
  <si>
    <t xml:space="preserve">プレパパ、プレママ向けの産前産後の過ごし方や支援情報や地域情報などを利用者も含めて共有しながら、育児参加の促進を支援する。
「パパ集まれ」
「沐浴練習会」「妊婦体験」
など、平日ひろばに来れないプレママ、プレパパ、乳幼児の保護者の利用を促進できるようなプログラムを土曜日に２回実施する。
パパ同士で気持ちを語れる場を参加者とともに作る。
</t>
    <rPh sb="9" eb="10">
      <t>ム</t>
    </rPh>
    <rPh sb="12" eb="14">
      <t>サンゼン</t>
    </rPh>
    <rPh sb="14" eb="16">
      <t>サンゴ</t>
    </rPh>
    <rPh sb="17" eb="18">
      <t>ス</t>
    </rPh>
    <rPh sb="20" eb="21">
      <t>カタ</t>
    </rPh>
    <rPh sb="22" eb="26">
      <t>シエンジョウホウ</t>
    </rPh>
    <rPh sb="27" eb="31">
      <t>チイキジョウホウ</t>
    </rPh>
    <rPh sb="34" eb="37">
      <t>リヨウシャ</t>
    </rPh>
    <rPh sb="38" eb="39">
      <t>フク</t>
    </rPh>
    <rPh sb="41" eb="43">
      <t>キョウユウ</t>
    </rPh>
    <rPh sb="48" eb="52">
      <t>イクジサンカ</t>
    </rPh>
    <rPh sb="53" eb="55">
      <t>ソクシン</t>
    </rPh>
    <rPh sb="56" eb="58">
      <t>シエン</t>
    </rPh>
    <rPh sb="65" eb="66">
      <t>アツ</t>
    </rPh>
    <rPh sb="71" eb="76">
      <t>モクヨクレンシュウカイ</t>
    </rPh>
    <rPh sb="78" eb="80">
      <t>ニンプ</t>
    </rPh>
    <rPh sb="80" eb="82">
      <t>タイケン</t>
    </rPh>
    <rPh sb="87" eb="89">
      <t>ヘイジツ</t>
    </rPh>
    <rPh sb="93" eb="94">
      <t>コ</t>
    </rPh>
    <rPh sb="107" eb="110">
      <t>ニュウヨウジ</t>
    </rPh>
    <rPh sb="111" eb="114">
      <t>ホゴシャ</t>
    </rPh>
    <rPh sb="115" eb="117">
      <t>リヨウ</t>
    </rPh>
    <rPh sb="118" eb="120">
      <t>ソクシン</t>
    </rPh>
    <rPh sb="132" eb="135">
      <t>ドヨウヒ</t>
    </rPh>
    <rPh sb="137" eb="138">
      <t>カイ</t>
    </rPh>
    <rPh sb="138" eb="140">
      <t>ジッシ</t>
    </rPh>
    <rPh sb="146" eb="148">
      <t>ドウシ</t>
    </rPh>
    <rPh sb="149" eb="151">
      <t>キモ</t>
    </rPh>
    <rPh sb="153" eb="154">
      <t>カタ</t>
    </rPh>
    <rPh sb="156" eb="157">
      <t>バ</t>
    </rPh>
    <rPh sb="158" eb="161">
      <t>サンカシャ</t>
    </rPh>
    <rPh sb="165" eb="166">
      <t>ツク</t>
    </rPh>
    <phoneticPr fontId="1"/>
  </si>
  <si>
    <t>〇助産師さんを講師とした、乳幼児むけの座談会的プログラムを実施する。
〇栄養士さんを講師として、離乳食プログラムを実施する。
〇理学療法士さんを講師として、乳幼児の身体の不思議を実際に身体を動かしながら教えていただく。
〇歯科衛生士さんを講師として、歯磨きを始める前の準備期間や、歯磨きがはじまってからのポイントなどを教えていただく。
〇言語聴覚士さんを講師として、言葉の発達やコミュニケーションの発達について、教えていただく。
〇心理士さんを講師として、座談会的にプログラムを実施する。
など</t>
    <rPh sb="1" eb="4">
      <t>ジョサンシ</t>
    </rPh>
    <rPh sb="13" eb="16">
      <t>ニュウヨウジ</t>
    </rPh>
    <rPh sb="19" eb="22">
      <t>ザダンカイ</t>
    </rPh>
    <rPh sb="22" eb="23">
      <t>テキ</t>
    </rPh>
    <rPh sb="36" eb="39">
      <t>エイヨウシ</t>
    </rPh>
    <rPh sb="42" eb="44">
      <t>コウシ</t>
    </rPh>
    <rPh sb="48" eb="51">
      <t>リニュウショク</t>
    </rPh>
    <rPh sb="57" eb="59">
      <t>ジッシ</t>
    </rPh>
    <rPh sb="64" eb="69">
      <t>リガクリョウホウシ</t>
    </rPh>
    <rPh sb="72" eb="74">
      <t>コウシ</t>
    </rPh>
    <rPh sb="78" eb="81">
      <t>ニュウヨウジ</t>
    </rPh>
    <rPh sb="82" eb="84">
      <t>カラダ</t>
    </rPh>
    <rPh sb="85" eb="88">
      <t>フシギ</t>
    </rPh>
    <rPh sb="89" eb="91">
      <t>ジッサイ</t>
    </rPh>
    <rPh sb="92" eb="94">
      <t>カラダ</t>
    </rPh>
    <rPh sb="95" eb="96">
      <t>ウゴ</t>
    </rPh>
    <rPh sb="101" eb="102">
      <t>オシ</t>
    </rPh>
    <rPh sb="111" eb="116">
      <t>シカエイセイシ</t>
    </rPh>
    <rPh sb="119" eb="121">
      <t>コウシ</t>
    </rPh>
    <rPh sb="125" eb="127">
      <t>ハミガ</t>
    </rPh>
    <rPh sb="129" eb="130">
      <t>ハジ</t>
    </rPh>
    <rPh sb="132" eb="133">
      <t>マエ</t>
    </rPh>
    <rPh sb="134" eb="136">
      <t>ジュンビ</t>
    </rPh>
    <rPh sb="136" eb="138">
      <t>キカン</t>
    </rPh>
    <rPh sb="140" eb="142">
      <t>ハミガ</t>
    </rPh>
    <rPh sb="159" eb="160">
      <t>オシ</t>
    </rPh>
    <rPh sb="169" eb="174">
      <t>ゲンゴチョウカクシ</t>
    </rPh>
    <rPh sb="177" eb="179">
      <t>コウシ</t>
    </rPh>
    <rPh sb="183" eb="185">
      <t>コトバ</t>
    </rPh>
    <rPh sb="186" eb="188">
      <t>ハッタツ</t>
    </rPh>
    <rPh sb="199" eb="201">
      <t>ハッタツ</t>
    </rPh>
    <rPh sb="206" eb="207">
      <t>オシ</t>
    </rPh>
    <rPh sb="216" eb="219">
      <t>シンリシ</t>
    </rPh>
    <rPh sb="222" eb="224">
      <t>コウシ</t>
    </rPh>
    <rPh sb="228" eb="231">
      <t>ザダンカイ</t>
    </rPh>
    <rPh sb="231" eb="232">
      <t>テキ</t>
    </rPh>
    <rPh sb="239" eb="241">
      <t>ジッシ</t>
    </rPh>
    <phoneticPr fontId="1"/>
  </si>
  <si>
    <t>ひろば内にリクライニングチェアを置いたスペースで実施。疲れている、眠れていないといった話が出た時にもお薦めする。短時間でも眠りに深く入れるよう、ご本人の希望をききながらスタッフがすこし体がゆるむ手伝いをする。別室にはせず、他の利用者が「私も休んでもいいんだな」とわかるよう「おたがいさま」で実施。子どももスタッフだけでなく、その場の参加者と一緒に見守る空気をつくっていく。</t>
    <rPh sb="3" eb="4">
      <t>ナイ</t>
    </rPh>
    <rPh sb="27" eb="28">
      <t>ツカ</t>
    </rPh>
    <rPh sb="33" eb="34">
      <t>ネム</t>
    </rPh>
    <rPh sb="43" eb="44">
      <t>ハナシ</t>
    </rPh>
    <rPh sb="45" eb="46">
      <t>デ</t>
    </rPh>
    <rPh sb="47" eb="48">
      <t>トキ</t>
    </rPh>
    <rPh sb="51" eb="52">
      <t>スス</t>
    </rPh>
    <rPh sb="56" eb="59">
      <t>タンジカン</t>
    </rPh>
    <rPh sb="61" eb="62">
      <t>ネム</t>
    </rPh>
    <rPh sb="64" eb="65">
      <t>フカ</t>
    </rPh>
    <rPh sb="66" eb="67">
      <t>ハイ</t>
    </rPh>
    <rPh sb="73" eb="75">
      <t>ホンニン</t>
    </rPh>
    <rPh sb="76" eb="78">
      <t>キボウ</t>
    </rPh>
    <rPh sb="92" eb="93">
      <t>カラダ</t>
    </rPh>
    <rPh sb="97" eb="99">
      <t>テツダ</t>
    </rPh>
    <rPh sb="104" eb="106">
      <t>ベッシツ</t>
    </rPh>
    <rPh sb="111" eb="112">
      <t>ホカ</t>
    </rPh>
    <rPh sb="113" eb="116">
      <t>リヨウシャ</t>
    </rPh>
    <rPh sb="118" eb="119">
      <t>ワタシ</t>
    </rPh>
    <rPh sb="120" eb="121">
      <t>ヤス</t>
    </rPh>
    <rPh sb="145" eb="147">
      <t>ジッシ</t>
    </rPh>
    <rPh sb="148" eb="149">
      <t>コ</t>
    </rPh>
    <rPh sb="164" eb="165">
      <t>バ</t>
    </rPh>
    <rPh sb="166" eb="169">
      <t>サンカシャ</t>
    </rPh>
    <rPh sb="170" eb="172">
      <t>イッショ</t>
    </rPh>
    <rPh sb="173" eb="175">
      <t>ミマモ</t>
    </rPh>
    <rPh sb="176" eb="178">
      <t>クウキ</t>
    </rPh>
    <phoneticPr fontId="1"/>
  </si>
  <si>
    <t>配慮が必要なお子さんとその保護者の方が参加しやすいようにし、子育てで困る場面や、心配なこと、などを参加者同士で共有したり、遊びを通した関わり方をアドバイスできるプログラムや講習を実施する</t>
    <rPh sb="0" eb="2">
      <t>ハイリョ</t>
    </rPh>
    <rPh sb="3" eb="5">
      <t>ヒツヨウ</t>
    </rPh>
    <rPh sb="7" eb="8">
      <t>コ</t>
    </rPh>
    <rPh sb="13" eb="16">
      <t>ホゴシャ</t>
    </rPh>
    <rPh sb="17" eb="18">
      <t>カタ</t>
    </rPh>
    <rPh sb="19" eb="21">
      <t>サンカ</t>
    </rPh>
    <rPh sb="49" eb="52">
      <t>サンカシャ</t>
    </rPh>
    <rPh sb="52" eb="54">
      <t>ドウシ</t>
    </rPh>
    <rPh sb="55" eb="57">
      <t>キョウユウ</t>
    </rPh>
    <rPh sb="61" eb="62">
      <t>アソ</t>
    </rPh>
    <rPh sb="64" eb="65">
      <t>トオ</t>
    </rPh>
    <rPh sb="67" eb="68">
      <t>カカ</t>
    </rPh>
    <rPh sb="70" eb="71">
      <t>カタ</t>
    </rPh>
    <rPh sb="86" eb="88">
      <t>コウシュウ</t>
    </rPh>
    <rPh sb="89" eb="91">
      <t>ジッシ</t>
    </rPh>
    <phoneticPr fontId="1"/>
  </si>
  <si>
    <t>B2C4D6</t>
    <phoneticPr fontId="8"/>
  </si>
  <si>
    <t>・職員は利用者を常に受け入れ、話しやすい雰囲気づくりを行う。　　　　　　
・利用者同士が交流できるように職員が架け橋になる。</t>
    <phoneticPr fontId="8"/>
  </si>
  <si>
    <t>・利用者の気持ちを受け入れながら傾聴する。　　　　　　　　　　　　　　　・予防的対応を心掛け、気がかりなことがあれば日報に記入し共有する。　　　　　　　　　　　　　　・月に1回の職員会議で対応を協議する。</t>
    <rPh sb="89" eb="91">
      <t>ショクイン</t>
    </rPh>
    <rPh sb="91" eb="93">
      <t>カイギ</t>
    </rPh>
    <rPh sb="94" eb="96">
      <t>タイオウ</t>
    </rPh>
    <rPh sb="97" eb="99">
      <t>キョウギ</t>
    </rPh>
    <phoneticPr fontId="35"/>
  </si>
  <si>
    <t>・周囲のひろば、児童館の情報を毎月アップデートし掲示する。　　　　　　
・職員が近隣の情報を持ち寄り共有する。</t>
    <phoneticPr fontId="8"/>
  </si>
  <si>
    <t>おもちゃコンサルタントによるおもちゃの広場、身長や体重測定、季節の写真撮影、季節の飾りやおもちゃなどの手作りワークショップ、英語の絵本の読みきかせ、食育講座を行う。</t>
  </si>
  <si>
    <t>日常的に相談しやすい雰囲気づくりを行い、職員が利用者に信頼される関係が築けるようにする。　　　　　　　　　　必要な場合には悩みが深刻化する前に適切な機関に繋げる。</t>
    <rPh sb="35" eb="36">
      <t>キズ</t>
    </rPh>
    <phoneticPr fontId="35"/>
  </si>
  <si>
    <t>世田谷区内で活動しているわらべうたボランティア、読み聞かせボランティアの方を招き、季節に合ったわらべうたや絵本の読み聞かせを行う。</t>
    <rPh sb="24" eb="25">
      <t>ヨ</t>
    </rPh>
    <rPh sb="26" eb="27">
      <t>キ</t>
    </rPh>
    <phoneticPr fontId="35"/>
  </si>
  <si>
    <t>平日、仕事などでひろばに参加できな利用者が気軽に来所できるような、季節の撮影会や簡単な工作のワークショップ、保育園のお話し会やプレママ・パパ向けの講座やお話し会を実施する。</t>
    <rPh sb="17" eb="20">
      <t>リヨウシャ</t>
    </rPh>
    <phoneticPr fontId="35"/>
  </si>
  <si>
    <t>法人の運営する障害児通所施設Ohana kids stationにて実施する。 　　　　　ひろばの利用者が普段入る機会のない施設に行き交流することでインクルーシブな社会を作っていく。　　　　　　　　両方の利用者が一緒に朝の会を行い、午後には放課後等デイサービスの利用者との交流も行う。</t>
    <rPh sb="34" eb="36">
      <t>ジッシ</t>
    </rPh>
    <phoneticPr fontId="35"/>
  </si>
  <si>
    <t>・小児看護師による専門的な相談会　   子育て中の悩みにその場で答える相談会、子どもの体調不良時の対応や発育・発達に関する講座を行う。　　　　　　　　　　　　・助産師による専門的な相談会　　　　産後の母親の体調や授乳・卒乳の相談会の実施。　　　　　　　　　　　　　　出産前の利用者向けの講座（沐浴、抱っこ）や産後の母親向けの講座(骨盤体操、ストレッチ）を行い個別相談も受ける。</t>
    <rPh sb="9" eb="12">
      <t>センモンテキ</t>
    </rPh>
    <rPh sb="13" eb="16">
      <t>ソウダンカイ</t>
    </rPh>
    <rPh sb="20" eb="22">
      <t>コソダ</t>
    </rPh>
    <rPh sb="23" eb="24">
      <t>ナカ</t>
    </rPh>
    <rPh sb="25" eb="26">
      <t>ナヤ</t>
    </rPh>
    <rPh sb="30" eb="31">
      <t>バ</t>
    </rPh>
    <rPh sb="32" eb="33">
      <t>コタ</t>
    </rPh>
    <rPh sb="35" eb="38">
      <t>ソウダンカイ</t>
    </rPh>
    <rPh sb="39" eb="40">
      <t>コ</t>
    </rPh>
    <rPh sb="43" eb="45">
      <t>タイチョウ</t>
    </rPh>
    <rPh sb="45" eb="47">
      <t>フリョウ</t>
    </rPh>
    <rPh sb="47" eb="48">
      <t>ジ</t>
    </rPh>
    <rPh sb="49" eb="51">
      <t>タイオウ</t>
    </rPh>
    <rPh sb="52" eb="54">
      <t>ハツイク</t>
    </rPh>
    <rPh sb="55" eb="57">
      <t>ハッタツ</t>
    </rPh>
    <rPh sb="58" eb="59">
      <t>カン</t>
    </rPh>
    <rPh sb="61" eb="63">
      <t>コウザ</t>
    </rPh>
    <rPh sb="64" eb="65">
      <t>オコナ</t>
    </rPh>
    <rPh sb="90" eb="93">
      <t>ソウダンカイ</t>
    </rPh>
    <rPh sb="97" eb="99">
      <t>サンゴ</t>
    </rPh>
    <rPh sb="100" eb="102">
      <t>ハハオヤ</t>
    </rPh>
    <rPh sb="103" eb="105">
      <t>タイチョウ</t>
    </rPh>
    <rPh sb="106" eb="108">
      <t>ジュニュウ</t>
    </rPh>
    <rPh sb="109" eb="111">
      <t>ソツニュウ</t>
    </rPh>
    <rPh sb="112" eb="114">
      <t>ソウダン</t>
    </rPh>
    <rPh sb="114" eb="115">
      <t>カイ</t>
    </rPh>
    <rPh sb="116" eb="118">
      <t>ジッシ</t>
    </rPh>
    <rPh sb="133" eb="135">
      <t>シュッサン</t>
    </rPh>
    <rPh sb="135" eb="136">
      <t>マエ</t>
    </rPh>
    <rPh sb="137" eb="140">
      <t>リヨウシャ</t>
    </rPh>
    <rPh sb="140" eb="141">
      <t>ム</t>
    </rPh>
    <rPh sb="143" eb="145">
      <t>コウザ</t>
    </rPh>
    <rPh sb="146" eb="148">
      <t>モクヨク</t>
    </rPh>
    <rPh sb="149" eb="150">
      <t>ダ</t>
    </rPh>
    <rPh sb="154" eb="156">
      <t>サンゴ</t>
    </rPh>
    <rPh sb="157" eb="159">
      <t>ハハオヤ</t>
    </rPh>
    <rPh sb="159" eb="160">
      <t>ム</t>
    </rPh>
    <rPh sb="162" eb="164">
      <t>コウザ</t>
    </rPh>
    <rPh sb="165" eb="167">
      <t>コツバン</t>
    </rPh>
    <rPh sb="167" eb="169">
      <t>タイソウ</t>
    </rPh>
    <rPh sb="179" eb="181">
      <t>コベツ</t>
    </rPh>
    <rPh sb="181" eb="183">
      <t>ソウダン</t>
    </rPh>
    <rPh sb="184" eb="185">
      <t>ウ</t>
    </rPh>
    <phoneticPr fontId="35"/>
  </si>
  <si>
    <t>・小児看護師・助産師による講座の実施　　　　　　　　　　　　　　　　職員が日常的にひろばで利用者から相談を受ける、授乳、離乳食、病気の際の注意点、発育・発達に関する講座の実施。　　　　　　　　　　　　　　　　利用者向け相談会、講座で受けた相談の内容を共有し検討する。　　　　　　　　　職員からの相談も受けてもらい、職員の負担軽減、スキルアップを行う。</t>
    <rPh sb="16" eb="18">
      <t>ジッシ</t>
    </rPh>
    <rPh sb="34" eb="36">
      <t>ショクイン</t>
    </rPh>
    <rPh sb="37" eb="40">
      <t>ニチジョウテキ</t>
    </rPh>
    <rPh sb="45" eb="48">
      <t>リヨウシャ</t>
    </rPh>
    <rPh sb="50" eb="52">
      <t>ソウダン</t>
    </rPh>
    <rPh sb="53" eb="54">
      <t>ウ</t>
    </rPh>
    <rPh sb="57" eb="59">
      <t>ジュニュウ</t>
    </rPh>
    <rPh sb="60" eb="63">
      <t>リニュウショク</t>
    </rPh>
    <rPh sb="64" eb="66">
      <t>ビョウキ</t>
    </rPh>
    <rPh sb="67" eb="68">
      <t>サイ</t>
    </rPh>
    <rPh sb="69" eb="72">
      <t>チュウイテン</t>
    </rPh>
    <rPh sb="73" eb="75">
      <t>ハツイク</t>
    </rPh>
    <rPh sb="76" eb="78">
      <t>ハッタツ</t>
    </rPh>
    <rPh sb="79" eb="80">
      <t>カン</t>
    </rPh>
    <rPh sb="82" eb="84">
      <t>コウザ</t>
    </rPh>
    <rPh sb="85" eb="87">
      <t>ジッシ</t>
    </rPh>
    <rPh sb="104" eb="107">
      <t>リヨウシャ</t>
    </rPh>
    <rPh sb="107" eb="108">
      <t>ム</t>
    </rPh>
    <rPh sb="109" eb="112">
      <t>ソウダンカイ</t>
    </rPh>
    <rPh sb="113" eb="115">
      <t>コウザ</t>
    </rPh>
    <rPh sb="116" eb="117">
      <t>ウ</t>
    </rPh>
    <rPh sb="119" eb="121">
      <t>ソウダン</t>
    </rPh>
    <rPh sb="122" eb="124">
      <t>ナイヨウ</t>
    </rPh>
    <rPh sb="125" eb="127">
      <t>キョウユウ</t>
    </rPh>
    <rPh sb="128" eb="130">
      <t>ケントウ</t>
    </rPh>
    <rPh sb="142" eb="144">
      <t>ショクイン</t>
    </rPh>
    <rPh sb="147" eb="149">
      <t>ソウダン</t>
    </rPh>
    <rPh sb="150" eb="151">
      <t>ウ</t>
    </rPh>
    <rPh sb="160" eb="162">
      <t>フタン</t>
    </rPh>
    <rPh sb="162" eb="164">
      <t>ケイゲン</t>
    </rPh>
    <rPh sb="172" eb="173">
      <t>オコナ</t>
    </rPh>
    <phoneticPr fontId="35"/>
  </si>
  <si>
    <t>お子さんをひろば内で職員が見守り、利用者には個室で安心して休める環境を整える。　　　　　　　　　　　　　　　必ず利用した理由を聞き、寄り添い対応する。</t>
  </si>
  <si>
    <t>・親子普段着でフラッと遊びに来られる居場所
・スタッフが話しかけることをメインとせずママ同士が話せるようにきっかけを作る
・専門職が必ず滞在しているのでかしこまった相談ではなく日々の育児の悩みを常に言える環境づくり</t>
    <rPh sb="1" eb="3">
      <t>オヤコ</t>
    </rPh>
    <rPh sb="3" eb="6">
      <t>フダンギ</t>
    </rPh>
    <rPh sb="11" eb="12">
      <t>アソ</t>
    </rPh>
    <rPh sb="14" eb="15">
      <t>コ</t>
    </rPh>
    <rPh sb="18" eb="21">
      <t>イバショ</t>
    </rPh>
    <rPh sb="28" eb="29">
      <t>ハナ</t>
    </rPh>
    <rPh sb="44" eb="46">
      <t>ドウシ</t>
    </rPh>
    <rPh sb="47" eb="48">
      <t>ハナ</t>
    </rPh>
    <rPh sb="58" eb="59">
      <t>ツク</t>
    </rPh>
    <rPh sb="62" eb="65">
      <t>センモンショク</t>
    </rPh>
    <rPh sb="66" eb="67">
      <t>カナラ</t>
    </rPh>
    <rPh sb="68" eb="70">
      <t>タイザイ</t>
    </rPh>
    <rPh sb="82" eb="84">
      <t>ソウダン</t>
    </rPh>
    <rPh sb="88" eb="90">
      <t>ヒビ</t>
    </rPh>
    <rPh sb="91" eb="93">
      <t>イクジ</t>
    </rPh>
    <rPh sb="94" eb="95">
      <t>ナヤ</t>
    </rPh>
    <rPh sb="97" eb="98">
      <t>ツネ</t>
    </rPh>
    <rPh sb="99" eb="100">
      <t>イ</t>
    </rPh>
    <rPh sb="102" eb="104">
      <t>カンキョウ</t>
    </rPh>
    <phoneticPr fontId="1"/>
  </si>
  <si>
    <t>・専門職が必ず滞在しているのでかしこまった相談ではなく日々の育児の悩みを常に言える環境がある
・スタッフ間で情報を共有していくつか提案できる準備をする、必要があればそれを提案する
・深刻な問題に対しては子ども家庭支援センターやコーディネーターさんに相談しながら必要があれば紹介をする。</t>
    <rPh sb="52" eb="53">
      <t>カン</t>
    </rPh>
    <rPh sb="54" eb="56">
      <t>ジョウホウ</t>
    </rPh>
    <rPh sb="57" eb="59">
      <t>キョウユウ</t>
    </rPh>
    <rPh sb="65" eb="67">
      <t>テイアン</t>
    </rPh>
    <rPh sb="70" eb="72">
      <t>ジュンビ</t>
    </rPh>
    <rPh sb="76" eb="78">
      <t>ヒツヨウ</t>
    </rPh>
    <rPh sb="85" eb="87">
      <t>テイアン</t>
    </rPh>
    <rPh sb="91" eb="93">
      <t>シンコク</t>
    </rPh>
    <rPh sb="94" eb="96">
      <t>モンダイ</t>
    </rPh>
    <rPh sb="97" eb="98">
      <t>タイ</t>
    </rPh>
    <rPh sb="101" eb="102">
      <t>コ</t>
    </rPh>
    <rPh sb="104" eb="108">
      <t>カテイシエン</t>
    </rPh>
    <rPh sb="124" eb="126">
      <t>ソウダン</t>
    </rPh>
    <rPh sb="130" eb="132">
      <t>ヒツヨウ</t>
    </rPh>
    <rPh sb="136" eb="138">
      <t>ショウカイ</t>
    </rPh>
    <phoneticPr fontId="1"/>
  </si>
  <si>
    <t>区から送られてくる情報をSNSにも共有し、ひろばの中で話題になった有益な情報又は必要だと思う方に提供できるようにスタッフ間でも情報の共有を日々行なう</t>
    <rPh sb="0" eb="1">
      <t>ク</t>
    </rPh>
    <rPh sb="3" eb="4">
      <t>オク</t>
    </rPh>
    <rPh sb="9" eb="11">
      <t>ジョウホウ</t>
    </rPh>
    <rPh sb="17" eb="19">
      <t>キョウユウ</t>
    </rPh>
    <rPh sb="25" eb="26">
      <t>ナカ</t>
    </rPh>
    <rPh sb="27" eb="29">
      <t>ワダイ</t>
    </rPh>
    <rPh sb="33" eb="35">
      <t>ユウエキ</t>
    </rPh>
    <rPh sb="36" eb="38">
      <t>ジョウホウ</t>
    </rPh>
    <rPh sb="38" eb="39">
      <t>マタ</t>
    </rPh>
    <rPh sb="40" eb="42">
      <t>ヒツヨウ</t>
    </rPh>
    <rPh sb="44" eb="45">
      <t>オモ</t>
    </rPh>
    <rPh sb="46" eb="47">
      <t>カタ</t>
    </rPh>
    <rPh sb="48" eb="50">
      <t>テイキョウ</t>
    </rPh>
    <rPh sb="60" eb="61">
      <t>カン</t>
    </rPh>
    <rPh sb="63" eb="65">
      <t>ジョウホウ</t>
    </rPh>
    <rPh sb="66" eb="68">
      <t>キョウユウ</t>
    </rPh>
    <rPh sb="69" eb="71">
      <t>ヒビ</t>
    </rPh>
    <rPh sb="71" eb="72">
      <t>イ</t>
    </rPh>
    <phoneticPr fontId="1"/>
  </si>
  <si>
    <t>砧公園外遊び、ベビー英語、リトミック、離乳食講座などを開催して年齢にあった内容を提供している</t>
    <rPh sb="0" eb="3">
      <t>キヌタコウエン</t>
    </rPh>
    <rPh sb="3" eb="5">
      <t>ソトアソ</t>
    </rPh>
    <rPh sb="10" eb="12">
      <t>エイゴ</t>
    </rPh>
    <rPh sb="19" eb="24">
      <t>リニュウショクコウザ</t>
    </rPh>
    <rPh sb="27" eb="29">
      <t>カイサイ</t>
    </rPh>
    <rPh sb="31" eb="33">
      <t>ネンレイ</t>
    </rPh>
    <rPh sb="37" eb="39">
      <t>ナイヨウ</t>
    </rPh>
    <rPh sb="40" eb="42">
      <t>テイキョウ</t>
    </rPh>
    <phoneticPr fontId="1"/>
  </si>
  <si>
    <t>普段から利用者の不安や悩みを聞き取り、気になる内容についてはスタッフで共有し、記録に残していく。ひろばには常に助産師保育士が常駐しているので個別に相談を受けることができる。状況によってはコーディネーターさん、家庭支援センターに相談しながら対応していく</t>
    <rPh sb="0" eb="2">
      <t>フダン</t>
    </rPh>
    <rPh sb="23" eb="25">
      <t>ナイヨウ</t>
    </rPh>
    <rPh sb="39" eb="41">
      <t>キロク</t>
    </rPh>
    <rPh sb="42" eb="43">
      <t>ノコ</t>
    </rPh>
    <rPh sb="53" eb="54">
      <t>ツネ</t>
    </rPh>
    <rPh sb="55" eb="58">
      <t>ジョサンシ</t>
    </rPh>
    <rPh sb="58" eb="61">
      <t>ホイクシ</t>
    </rPh>
    <rPh sb="62" eb="64">
      <t>ジョウチュウ</t>
    </rPh>
    <rPh sb="70" eb="72">
      <t>コベツ</t>
    </rPh>
    <rPh sb="73" eb="75">
      <t>ソウダン</t>
    </rPh>
    <rPh sb="76" eb="77">
      <t>ウ</t>
    </rPh>
    <rPh sb="86" eb="88">
      <t>ジョウキョウ</t>
    </rPh>
    <rPh sb="113" eb="115">
      <t>ソウダン</t>
    </rPh>
    <rPh sb="119" eb="121">
      <t>タイオウ</t>
    </rPh>
    <phoneticPr fontId="1"/>
  </si>
  <si>
    <t>プレイリアカーきぬたまさんのイベントに参加させていただいて公園で、落ち葉で遊んだり、焚火で芋やマシュマロを焼いて食べたりする</t>
    <rPh sb="19" eb="21">
      <t>サンカ</t>
    </rPh>
    <rPh sb="29" eb="31">
      <t>コウエン</t>
    </rPh>
    <rPh sb="33" eb="34">
      <t>オ</t>
    </rPh>
    <rPh sb="35" eb="36">
      <t>バ</t>
    </rPh>
    <rPh sb="37" eb="38">
      <t>アソ</t>
    </rPh>
    <rPh sb="42" eb="44">
      <t>タキビ</t>
    </rPh>
    <rPh sb="45" eb="46">
      <t>イモ</t>
    </rPh>
    <rPh sb="53" eb="54">
      <t>ヤ</t>
    </rPh>
    <rPh sb="56" eb="57">
      <t>タ</t>
    </rPh>
    <phoneticPr fontId="1"/>
  </si>
  <si>
    <t>平日お仕事をしているママやパパとお子様、また土日パパがお仕事をしているご家庭も含め、ひろばを利用していただける日。普段保育園に行っている上のお子様も利用できる</t>
    <rPh sb="0" eb="2">
      <t>ヘイジツ</t>
    </rPh>
    <rPh sb="3" eb="5">
      <t>シゴト</t>
    </rPh>
    <rPh sb="17" eb="19">
      <t>コサマ</t>
    </rPh>
    <rPh sb="22" eb="24">
      <t>ドニチ</t>
    </rPh>
    <rPh sb="28" eb="30">
      <t>シゴト</t>
    </rPh>
    <rPh sb="36" eb="38">
      <t>カテイ</t>
    </rPh>
    <rPh sb="39" eb="40">
      <t>フク</t>
    </rPh>
    <rPh sb="46" eb="48">
      <t>リヨウ</t>
    </rPh>
    <rPh sb="55" eb="56">
      <t>ヒ</t>
    </rPh>
    <rPh sb="57" eb="59">
      <t>フダン</t>
    </rPh>
    <rPh sb="59" eb="62">
      <t>ホイクエン</t>
    </rPh>
    <rPh sb="63" eb="64">
      <t>イ</t>
    </rPh>
    <rPh sb="68" eb="69">
      <t>ウエ</t>
    </rPh>
    <rPh sb="71" eb="73">
      <t>コサマ</t>
    </rPh>
    <rPh sb="74" eb="76">
      <t>リヨウ</t>
    </rPh>
    <phoneticPr fontId="1"/>
  </si>
  <si>
    <t>自宅からひろばまで遠い方のために行う。
保育士や助産師がいるのでいつでも専門家の意見を聞くことができる。地域の方と繋がりやすいように情報交換をしたり、ママ同士のコミュニケーションがとれる場所にする。</t>
    <rPh sb="0" eb="2">
      <t>ジタク</t>
    </rPh>
    <rPh sb="9" eb="10">
      <t>トオ</t>
    </rPh>
    <rPh sb="11" eb="12">
      <t>カタ</t>
    </rPh>
    <rPh sb="16" eb="17">
      <t>オコナ</t>
    </rPh>
    <rPh sb="20" eb="23">
      <t>ホイクシ</t>
    </rPh>
    <rPh sb="24" eb="27">
      <t>ジョサンシ</t>
    </rPh>
    <rPh sb="36" eb="39">
      <t>センモンカ</t>
    </rPh>
    <rPh sb="40" eb="42">
      <t>イケン</t>
    </rPh>
    <rPh sb="43" eb="44">
      <t>キ</t>
    </rPh>
    <rPh sb="52" eb="54">
      <t>チイキ</t>
    </rPh>
    <rPh sb="55" eb="56">
      <t>カタ</t>
    </rPh>
    <rPh sb="57" eb="58">
      <t>ツナ</t>
    </rPh>
    <rPh sb="66" eb="68">
      <t>ジョウホウ</t>
    </rPh>
    <rPh sb="68" eb="70">
      <t>コウカン</t>
    </rPh>
    <rPh sb="77" eb="79">
      <t>ドウシ</t>
    </rPh>
    <rPh sb="93" eb="95">
      <t>バショ</t>
    </rPh>
    <phoneticPr fontId="1"/>
  </si>
  <si>
    <t>保育士、助産師、理学療法士などの専門家による講座を開き、その時の子どもの様子や家族の相談も気軽にできるその子の月齢に合わせた今欲しい情報をお伝えする
◎助産師相談
ひろば開室日外で開催。他の方がいると話せないこともあるので月１で開催中
◎保育士相談
保育園はどんなところ？どんな場所でご飯を食べて寝るのか、先生の対応はどんな感じなのか。様々な疑問に答えています</t>
    <rPh sb="0" eb="3">
      <t>ホイクシ</t>
    </rPh>
    <rPh sb="4" eb="7">
      <t>ジョサンシ</t>
    </rPh>
    <rPh sb="8" eb="13">
      <t>リガクリョウホウシ</t>
    </rPh>
    <rPh sb="16" eb="19">
      <t>センモンカ</t>
    </rPh>
    <rPh sb="22" eb="24">
      <t>コウザ</t>
    </rPh>
    <rPh sb="25" eb="26">
      <t>ヒラ</t>
    </rPh>
    <rPh sb="30" eb="31">
      <t>トキ</t>
    </rPh>
    <rPh sb="32" eb="33">
      <t>コ</t>
    </rPh>
    <rPh sb="36" eb="38">
      <t>ヨウス</t>
    </rPh>
    <rPh sb="39" eb="41">
      <t>カゾク</t>
    </rPh>
    <rPh sb="42" eb="44">
      <t>ソウダン</t>
    </rPh>
    <rPh sb="45" eb="47">
      <t>キガル</t>
    </rPh>
    <rPh sb="53" eb="54">
      <t>コ</t>
    </rPh>
    <rPh sb="55" eb="57">
      <t>ゲツレイ</t>
    </rPh>
    <rPh sb="58" eb="59">
      <t>ア</t>
    </rPh>
    <rPh sb="62" eb="64">
      <t>イマホ</t>
    </rPh>
    <rPh sb="66" eb="68">
      <t>ジョウホウ</t>
    </rPh>
    <rPh sb="70" eb="71">
      <t>ツタ</t>
    </rPh>
    <rPh sb="76" eb="81">
      <t>ジョサンシソウダン</t>
    </rPh>
    <rPh sb="85" eb="87">
      <t>カイシツ</t>
    </rPh>
    <rPh sb="87" eb="88">
      <t>ヒ</t>
    </rPh>
    <rPh sb="88" eb="89">
      <t>ガイ</t>
    </rPh>
    <phoneticPr fontId="1"/>
  </si>
  <si>
    <t>区で受けてきた研修内容を保育士助産師からの目線でスタッフに伝えて、利用者さんへの対応を共通にしていく。時には講師の方をお招きして研修を行い、スタッフの仕事の意欲にも繋げる
◎理学療法士
小児療育を病院でも担当している方をお招きして、子どもの授乳、睡眠、発達、全てのことに関してママ達へのアドバイス方法を学ぶ</t>
    <rPh sb="0" eb="1">
      <t>ク</t>
    </rPh>
    <rPh sb="2" eb="3">
      <t>ウ</t>
    </rPh>
    <rPh sb="7" eb="9">
      <t>ケンシュウ</t>
    </rPh>
    <rPh sb="9" eb="11">
      <t>ナイヨウ</t>
    </rPh>
    <rPh sb="12" eb="15">
      <t>ホイクシ</t>
    </rPh>
    <rPh sb="15" eb="18">
      <t>ジョサンシ</t>
    </rPh>
    <rPh sb="21" eb="23">
      <t>メセン</t>
    </rPh>
    <rPh sb="29" eb="30">
      <t>ツタ</t>
    </rPh>
    <rPh sb="33" eb="36">
      <t>リヨウシャ</t>
    </rPh>
    <rPh sb="40" eb="42">
      <t>タイオウ</t>
    </rPh>
    <rPh sb="43" eb="45">
      <t>キョウツウ</t>
    </rPh>
    <rPh sb="51" eb="52">
      <t>トキ</t>
    </rPh>
    <rPh sb="54" eb="56">
      <t>コウシ</t>
    </rPh>
    <rPh sb="57" eb="58">
      <t>カタ</t>
    </rPh>
    <rPh sb="60" eb="61">
      <t>マネ</t>
    </rPh>
    <rPh sb="64" eb="66">
      <t>ケンシュウ</t>
    </rPh>
    <rPh sb="67" eb="68">
      <t>オコナ</t>
    </rPh>
    <rPh sb="75" eb="77">
      <t>シゴト</t>
    </rPh>
    <rPh sb="78" eb="80">
      <t>イヨク</t>
    </rPh>
    <rPh sb="82" eb="83">
      <t>ツナ</t>
    </rPh>
    <phoneticPr fontId="1"/>
  </si>
  <si>
    <t>生後４カ月までのお子様を持つママやパパが休息できるように１部屋設けている。また専門家に気軽に育児や家族の相談ができるように寄り添った対応をする</t>
    <rPh sb="0" eb="2">
      <t>セイゴ</t>
    </rPh>
    <rPh sb="4" eb="5">
      <t>ゲツ</t>
    </rPh>
    <rPh sb="9" eb="11">
      <t>コサマ</t>
    </rPh>
    <rPh sb="12" eb="13">
      <t>モ</t>
    </rPh>
    <rPh sb="20" eb="22">
      <t>キュウソク</t>
    </rPh>
    <rPh sb="29" eb="31">
      <t>ヘヤ</t>
    </rPh>
    <rPh sb="31" eb="32">
      <t>モウ</t>
    </rPh>
    <rPh sb="39" eb="42">
      <t>センモンカ</t>
    </rPh>
    <rPh sb="43" eb="45">
      <t>キガル</t>
    </rPh>
    <rPh sb="46" eb="48">
      <t>イクジ</t>
    </rPh>
    <rPh sb="49" eb="51">
      <t>カゾク</t>
    </rPh>
    <rPh sb="52" eb="54">
      <t>ソウダン</t>
    </rPh>
    <rPh sb="61" eb="62">
      <t>ヨ</t>
    </rPh>
    <rPh sb="63" eb="64">
      <t>ソ</t>
    </rPh>
    <rPh sb="66" eb="68">
      <t>タイオウ</t>
    </rPh>
    <phoneticPr fontId="1"/>
  </si>
  <si>
    <t>H8I6J2</t>
    <phoneticPr fontId="8"/>
  </si>
  <si>
    <t>子育て中の親子に対し、実家のようにゆっくりと過ごせる場を提供し、親子の絆を深めることを目的として行う。
地域とのつながりを強化し、孤立化を防ぎ、一人でも多くの顔見知りを作ることを目的として行う。</t>
    <rPh sb="48" eb="49">
      <t>オコナ</t>
    </rPh>
    <rPh sb="69" eb="70">
      <t>フセ</t>
    </rPh>
    <rPh sb="72" eb="74">
      <t>ヒトリ</t>
    </rPh>
    <rPh sb="76" eb="77">
      <t>オオ</t>
    </rPh>
    <rPh sb="79" eb="82">
      <t>カオミシ</t>
    </rPh>
    <rPh sb="84" eb="85">
      <t>ツク</t>
    </rPh>
    <rPh sb="89" eb="91">
      <t>モクテキ</t>
    </rPh>
    <rPh sb="94" eb="95">
      <t>オコナ</t>
    </rPh>
    <phoneticPr fontId="1"/>
  </si>
  <si>
    <t>利用者がリラックスして相談できるよう常に親切な対応を心がけて行う。
利用者の意見や要望に真摯に耳を傾け、安心して相談できる環境を提供行う。相談内容によっては、適切な関係機関と連携し、利用者のニーズに最適な支援を実施する。</t>
    <rPh sb="30" eb="31">
      <t>オコナ</t>
    </rPh>
    <rPh sb="66" eb="67">
      <t>オコナ</t>
    </rPh>
    <rPh sb="105" eb="107">
      <t>ジッシ</t>
    </rPh>
    <phoneticPr fontId="1"/>
  </si>
  <si>
    <t>地域の子育てに関する情報を随時提供を行う。利用者が必要とする情報を的確に収集し、共有することで、地域全体の子育て環境を支援を行う。</t>
  </si>
  <si>
    <t>乳幼児に特化した救命講座の実施
・こどもの発達についての講座の実施・育じい・育ばあの講座の実施
・プレママ・パパ講座の実施</t>
  </si>
  <si>
    <t>地域子育て相談機関と連携をはかり、特に支援が必要なケースについては本人の同意を得た上で情報を共有し支援を行う。また世田谷区要保護児童対策地域協議会に加入し検討会、地域連絡会に積極的に参加を行う。</t>
    <rPh sb="0" eb="2">
      <t>チイキ</t>
    </rPh>
    <rPh sb="2" eb="4">
      <t>コソダ</t>
    </rPh>
    <rPh sb="5" eb="7">
      <t>ソウダン</t>
    </rPh>
    <rPh sb="7" eb="9">
      <t>キカン</t>
    </rPh>
    <rPh sb="10" eb="12">
      <t>レンケイ</t>
    </rPh>
    <rPh sb="17" eb="18">
      <t>トク</t>
    </rPh>
    <rPh sb="19" eb="21">
      <t>シエン</t>
    </rPh>
    <rPh sb="22" eb="24">
      <t>ヒツヨウ</t>
    </rPh>
    <rPh sb="33" eb="35">
      <t>ホンニン</t>
    </rPh>
    <rPh sb="36" eb="38">
      <t>ドウイ</t>
    </rPh>
    <rPh sb="39" eb="40">
      <t>エ</t>
    </rPh>
    <rPh sb="41" eb="42">
      <t>ウエ</t>
    </rPh>
    <rPh sb="43" eb="45">
      <t>ジョウホウ</t>
    </rPh>
    <rPh sb="46" eb="48">
      <t>キョウユウ</t>
    </rPh>
    <rPh sb="49" eb="51">
      <t>シエン</t>
    </rPh>
    <rPh sb="52" eb="53">
      <t>オコナ</t>
    </rPh>
    <rPh sb="57" eb="61">
      <t>セタガヤク</t>
    </rPh>
    <rPh sb="61" eb="64">
      <t>ヨウホゴ</t>
    </rPh>
    <rPh sb="64" eb="66">
      <t>ジドウ</t>
    </rPh>
    <rPh sb="66" eb="68">
      <t>タイサク</t>
    </rPh>
    <rPh sb="68" eb="70">
      <t>チイキ</t>
    </rPh>
    <rPh sb="70" eb="73">
      <t>キョウギカイ</t>
    </rPh>
    <rPh sb="74" eb="76">
      <t>カニュウ</t>
    </rPh>
    <rPh sb="77" eb="80">
      <t>ケントウカイ</t>
    </rPh>
    <rPh sb="81" eb="83">
      <t>チイキ</t>
    </rPh>
    <rPh sb="83" eb="86">
      <t>レンラクカイ</t>
    </rPh>
    <rPh sb="87" eb="90">
      <t>セッキョクテキ</t>
    </rPh>
    <rPh sb="91" eb="93">
      <t>サンカ</t>
    </rPh>
    <rPh sb="94" eb="95">
      <t>オコナ</t>
    </rPh>
    <phoneticPr fontId="1"/>
  </si>
  <si>
    <t>小さい子供と接する機会が少ない学生ボランティアを積極的に受け入れこれにより、学生が子育て支援に関わり、親になったときに役立つ経験を積むことができる。また、次世代の担い手としての育成を目指す。シニアボランティアに子育て支援のお手伝いに関わってもらい、地域全体での子育て支援の質を向上させるとともに、世代間の交流を行う。日本女子体育大学の学生及び近隣に住む小中高生も含む。又町会や社協の特技ボランティアと連携を行う。</t>
    <rPh sb="158" eb="160">
      <t>ニホン</t>
    </rPh>
    <rPh sb="160" eb="162">
      <t>ジョシ</t>
    </rPh>
    <rPh sb="162" eb="166">
      <t>タイイクダイガク</t>
    </rPh>
    <rPh sb="167" eb="169">
      <t>ガクセイ</t>
    </rPh>
    <rPh sb="169" eb="170">
      <t>オヨ</t>
    </rPh>
    <rPh sb="171" eb="173">
      <t>キンリン</t>
    </rPh>
    <rPh sb="174" eb="175">
      <t>ス</t>
    </rPh>
    <rPh sb="176" eb="178">
      <t>ショウチュウ</t>
    </rPh>
    <rPh sb="178" eb="179">
      <t>コウ</t>
    </rPh>
    <rPh sb="179" eb="180">
      <t>セイ</t>
    </rPh>
    <rPh sb="181" eb="182">
      <t>フク</t>
    </rPh>
    <rPh sb="184" eb="185">
      <t>マタ</t>
    </rPh>
    <rPh sb="185" eb="187">
      <t>チョウカイ</t>
    </rPh>
    <rPh sb="188" eb="190">
      <t>シャキョウ</t>
    </rPh>
    <rPh sb="191" eb="193">
      <t>トクギ</t>
    </rPh>
    <rPh sb="200" eb="202">
      <t>レンケイ</t>
    </rPh>
    <rPh sb="203" eb="204">
      <t>オコナ</t>
    </rPh>
    <phoneticPr fontId="1"/>
  </si>
  <si>
    <t>・プレママ・パパのための講座の実施（出産前に知っておくとよいこと。赤ちゃん救命講座、準備用品、沐浴体験などの講座）
・乳幼児に特化した救命講座の実施
・先輩ママ・パパとの交流会の実施（生後５か月まで親子とプレパパ・ママの子流会）
・パパとおでかけ（パパ一人でお出かけする最初の場所として行う）はひろばの実施</t>
    <rPh sb="18" eb="20">
      <t>シュッサン</t>
    </rPh>
    <rPh sb="20" eb="21">
      <t>マエ</t>
    </rPh>
    <rPh sb="22" eb="23">
      <t>シ</t>
    </rPh>
    <rPh sb="33" eb="34">
      <t>アカ</t>
    </rPh>
    <rPh sb="37" eb="39">
      <t>キュウメイ</t>
    </rPh>
    <rPh sb="39" eb="41">
      <t>コウザ</t>
    </rPh>
    <rPh sb="42" eb="46">
      <t>ジュンビヨウヒン</t>
    </rPh>
    <rPh sb="47" eb="49">
      <t>モクヨク</t>
    </rPh>
    <rPh sb="49" eb="51">
      <t>タイケン</t>
    </rPh>
    <rPh sb="54" eb="56">
      <t>コウザ</t>
    </rPh>
    <rPh sb="92" eb="94">
      <t>セイゴ</t>
    </rPh>
    <rPh sb="96" eb="97">
      <t>ゲツ</t>
    </rPh>
    <rPh sb="99" eb="101">
      <t>オヤコ</t>
    </rPh>
    <rPh sb="110" eb="113">
      <t>コリュウカイ</t>
    </rPh>
    <rPh sb="143" eb="144">
      <t>オコナ</t>
    </rPh>
    <phoneticPr fontId="1"/>
  </si>
  <si>
    <t xml:space="preserve">専門家は豊富な経験と専門的な知識を持っているため、具体的なアドバイスや解決策を提供できます。また、専門家との相談を通じてストレスを軽減し心の健康を保つため色々な講座を実施する。一つは個別の家庭状況を踏まえた支援のコーディネートを行うための知識を習得する講座や効果的な支援やサポートを提供するための知識とスキルを向上させる講座を行う	</t>
    <rPh sb="0" eb="3">
      <t>センモンカ</t>
    </rPh>
    <rPh sb="4" eb="6">
      <t>ホウフ</t>
    </rPh>
    <rPh sb="7" eb="9">
      <t>ケイケン</t>
    </rPh>
    <rPh sb="10" eb="12">
      <t>センモン</t>
    </rPh>
    <rPh sb="12" eb="13">
      <t>テキ</t>
    </rPh>
    <rPh sb="14" eb="16">
      <t>チシキ</t>
    </rPh>
    <rPh sb="17" eb="18">
      <t>モ</t>
    </rPh>
    <rPh sb="25" eb="28">
      <t>グタイテキ</t>
    </rPh>
    <rPh sb="35" eb="37">
      <t>カイケツ</t>
    </rPh>
    <rPh sb="37" eb="38">
      <t>サク</t>
    </rPh>
    <rPh sb="39" eb="41">
      <t>テイキョウ</t>
    </rPh>
    <rPh sb="49" eb="51">
      <t>センモン</t>
    </rPh>
    <rPh sb="51" eb="52">
      <t>カ</t>
    </rPh>
    <rPh sb="54" eb="56">
      <t>ソウダン</t>
    </rPh>
    <rPh sb="57" eb="58">
      <t>ツウ</t>
    </rPh>
    <rPh sb="65" eb="67">
      <t>ケイゲン</t>
    </rPh>
    <rPh sb="68" eb="69">
      <t>ココロ</t>
    </rPh>
    <rPh sb="70" eb="72">
      <t>ケンコウ</t>
    </rPh>
    <rPh sb="73" eb="74">
      <t>タモツ</t>
    </rPh>
    <rPh sb="77" eb="79">
      <t>イロイロ</t>
    </rPh>
    <rPh sb="80" eb="82">
      <t>コウザ</t>
    </rPh>
    <rPh sb="83" eb="85">
      <t>ジッシ</t>
    </rPh>
    <rPh sb="88" eb="89">
      <t>ヒト</t>
    </rPh>
    <rPh sb="160" eb="162">
      <t>コウザ</t>
    </rPh>
    <rPh sb="163" eb="164">
      <t>オコナ</t>
    </rPh>
    <phoneticPr fontId="1"/>
  </si>
  <si>
    <t xml:space="preserve">スーパーバイザーとの定期的な個別相談を通じて、具体的な困難状況に対する解決策を検討します。
スキルアップ研修の実施：業務の質を向上させるために、必要なスキルや知識を学ぶ研修を実施する。
</t>
  </si>
  <si>
    <t>ゆっくり休んでもらうために、リクライニングチェアーを設置　利用者の希望だけでなく、様子をみて声かけして休んでもらうようにする
・安心してもらえるよう日頃からの声かけや子どものとの接し方には十分配慮して実施する</t>
    <rPh sb="100" eb="102">
      <t>ジッシ</t>
    </rPh>
    <phoneticPr fontId="1"/>
  </si>
  <si>
    <t>おでかけひろば補助事業執行計画書(基本事業）</t>
    <rPh sb="17" eb="21">
      <t>キホンジギョウ</t>
    </rPh>
    <phoneticPr fontId="8"/>
  </si>
  <si>
    <t>１－③</t>
    <phoneticPr fontId="8"/>
  </si>
  <si>
    <t>事業主</t>
  </si>
  <si>
    <t>事業実施所在地</t>
  </si>
  <si>
    <t>電話番号</t>
  </si>
  <si>
    <t>事業開始年月日</t>
    <phoneticPr fontId="8"/>
  </si>
  <si>
    <t>開設日数(週)</t>
    <phoneticPr fontId="8"/>
  </si>
  <si>
    <t>開設日</t>
  </si>
  <si>
    <t>開設時間</t>
  </si>
  <si>
    <t>開設時間合計</t>
    <phoneticPr fontId="8"/>
  </si>
  <si>
    <t>年間延べ開設日数</t>
    <rPh sb="7" eb="8">
      <t>スウ</t>
    </rPh>
    <phoneticPr fontId="8"/>
  </si>
  <si>
    <t>日</t>
    <rPh sb="0" eb="1">
      <t>ニチ</t>
    </rPh>
    <phoneticPr fontId="8"/>
  </si>
  <si>
    <t>物件状況</t>
    <phoneticPr fontId="8"/>
  </si>
  <si>
    <t>賃貸の有無</t>
  </si>
  <si>
    <t>運営スペース</t>
  </si>
  <si>
    <t>広さ</t>
    <rPh sb="0" eb="1">
      <t>ヒロ</t>
    </rPh>
    <phoneticPr fontId="8"/>
  </si>
  <si>
    <t>設備</t>
    <phoneticPr fontId="8"/>
  </si>
  <si>
    <t>授乳コーナー</t>
  </si>
  <si>
    <t>流し台</t>
  </si>
  <si>
    <t>ベビーベッド等</t>
  </si>
  <si>
    <t>トイレ</t>
  </si>
  <si>
    <t>電話</t>
    <phoneticPr fontId="8"/>
  </si>
  <si>
    <t>職員配置　※常時２名以上配置　別添「構成員名簿」および「援助会員名簿」のとおり</t>
    <rPh sb="28" eb="32">
      <t>エンジョカイイン</t>
    </rPh>
    <rPh sb="32" eb="34">
      <t>メイボ</t>
    </rPh>
    <phoneticPr fontId="8"/>
  </si>
  <si>
    <t>総数</t>
    <rPh sb="0" eb="2">
      <t>ソウスウ</t>
    </rPh>
    <phoneticPr fontId="8"/>
  </si>
  <si>
    <t>名</t>
    <rPh sb="0" eb="1">
      <t>メイ</t>
    </rPh>
    <phoneticPr fontId="8"/>
  </si>
  <si>
    <t>←構成員名簿から自動で記入されます。修正したい場合構成員名簿の記入に誤りがないかご確認ください。</t>
    <rPh sb="1" eb="6">
      <t>コウセイインメイボ</t>
    </rPh>
    <rPh sb="8" eb="10">
      <t>ジドウ</t>
    </rPh>
    <rPh sb="11" eb="13">
      <t>キニュウ</t>
    </rPh>
    <rPh sb="18" eb="20">
      <t>シュウセイ</t>
    </rPh>
    <rPh sb="23" eb="25">
      <t>バアイ</t>
    </rPh>
    <rPh sb="25" eb="30">
      <t>コウセイインメイボ</t>
    </rPh>
    <rPh sb="31" eb="33">
      <t>キニュウ</t>
    </rPh>
    <rPh sb="34" eb="35">
      <t>アヤマ</t>
    </rPh>
    <rPh sb="41" eb="43">
      <t>カクニン</t>
    </rPh>
    <phoneticPr fontId="8"/>
  </si>
  <si>
    <t>常勤</t>
    <rPh sb="0" eb="2">
      <t>ジョウキン</t>
    </rPh>
    <phoneticPr fontId="8"/>
  </si>
  <si>
    <t>非常勤</t>
    <rPh sb="0" eb="3">
      <t>ヒジョウキン</t>
    </rPh>
    <phoneticPr fontId="8"/>
  </si>
  <si>
    <t>基本事業内容</t>
    <rPh sb="0" eb="2">
      <t>キホン</t>
    </rPh>
    <rPh sb="2" eb="6">
      <t>ジギョウナイヨウ</t>
    </rPh>
    <phoneticPr fontId="8"/>
  </si>
  <si>
    <t>６．地域支援事業（おでかけひろば実施要項第５条２項に掲げる取組み）※以下の取組み項目ア～エのうち、必ず１つ以上記入すること。</t>
    <phoneticPr fontId="8"/>
  </si>
  <si>
    <t>管理用</t>
    <phoneticPr fontId="8"/>
  </si>
  <si>
    <t>回実施</t>
  </si>
  <si>
    <t>事業開始年月日</t>
    <rPh sb="0" eb="2">
      <t>ジギョウ</t>
    </rPh>
    <rPh sb="2" eb="4">
      <t>カイシ</t>
    </rPh>
    <rPh sb="4" eb="7">
      <t>ネンガッピ</t>
    </rPh>
    <phoneticPr fontId="8"/>
  </si>
  <si>
    <t>おでかけひろば補助事業執行計画書(加算事業）</t>
    <rPh sb="17" eb="19">
      <t>カサン</t>
    </rPh>
    <rPh sb="19" eb="21">
      <t>ジギョウ</t>
    </rPh>
    <phoneticPr fontId="8"/>
  </si>
  <si>
    <t>１－④</t>
    <phoneticPr fontId="8"/>
  </si>
  <si>
    <t>←１－①を入力すると自動で記入されます。</t>
    <rPh sb="10" eb="12">
      <t>ジドウ</t>
    </rPh>
    <rPh sb="13" eb="15">
      <t>キニュウ</t>
    </rPh>
    <phoneticPr fontId="8"/>
  </si>
  <si>
    <t>7．ひろば内一時預かり</t>
    <rPh sb="5" eb="6">
      <t>ナイ</t>
    </rPh>
    <rPh sb="6" eb="9">
      <t>イチジアズ</t>
    </rPh>
    <phoneticPr fontId="8"/>
  </si>
  <si>
    <t>実施有無</t>
    <rPh sb="0" eb="2">
      <t>ジッシ</t>
    </rPh>
    <rPh sb="2" eb="4">
      <t>ウム</t>
    </rPh>
    <phoneticPr fontId="8"/>
  </si>
  <si>
    <t>▼選択肢</t>
    <phoneticPr fontId="8"/>
  </si>
  <si>
    <t>開設日数（週）</t>
    <rPh sb="0" eb="4">
      <t>カイセツニッスウ</t>
    </rPh>
    <rPh sb="5" eb="6">
      <t>シュウ</t>
    </rPh>
    <phoneticPr fontId="8"/>
  </si>
  <si>
    <t>8．休日育児参加促進事業（月２回以上）</t>
    <rPh sb="2" eb="12">
      <t>キュウジツイクジサンカソクシンジギョウ</t>
    </rPh>
    <rPh sb="13" eb="14">
      <t>ツキ</t>
    </rPh>
    <rPh sb="15" eb="16">
      <t>カイ</t>
    </rPh>
    <rPh sb="16" eb="18">
      <t>イジョウ</t>
    </rPh>
    <phoneticPr fontId="8"/>
  </si>
  <si>
    <t>実施日</t>
    <rPh sb="0" eb="2">
      <t>ジッシ</t>
    </rPh>
    <rPh sb="2" eb="3">
      <t>ビ</t>
    </rPh>
    <phoneticPr fontId="8"/>
  </si>
  <si>
    <t>実施内容</t>
    <rPh sb="0" eb="2">
      <t>ジッシ</t>
    </rPh>
    <rPh sb="2" eb="4">
      <t>ナイヨウ</t>
    </rPh>
    <phoneticPr fontId="8"/>
  </si>
  <si>
    <t>9．出張ひろば事業（週１以上、かつ１日５時間以上）</t>
    <rPh sb="2" eb="4">
      <t>シュッチョウ</t>
    </rPh>
    <rPh sb="7" eb="9">
      <t>ジギョウ</t>
    </rPh>
    <rPh sb="10" eb="11">
      <t>シュウ</t>
    </rPh>
    <rPh sb="12" eb="14">
      <t>イジョウ</t>
    </rPh>
    <rPh sb="18" eb="19">
      <t>ニチ</t>
    </rPh>
    <rPh sb="20" eb="22">
      <t>ジカン</t>
    </rPh>
    <rPh sb="22" eb="24">
      <t>イジョウ</t>
    </rPh>
    <phoneticPr fontId="8"/>
  </si>
  <si>
    <t>実施場所①</t>
    <rPh sb="0" eb="2">
      <t>ジッシ</t>
    </rPh>
    <rPh sb="2" eb="4">
      <t>バショ</t>
    </rPh>
    <phoneticPr fontId="8"/>
  </si>
  <si>
    <t>施設名称</t>
    <rPh sb="0" eb="2">
      <t>シセツ</t>
    </rPh>
    <rPh sb="2" eb="4">
      <t>メイショウ</t>
    </rPh>
    <phoneticPr fontId="8"/>
  </si>
  <si>
    <t>施設所在地</t>
    <rPh sb="0" eb="2">
      <t>シセツ</t>
    </rPh>
    <rPh sb="2" eb="5">
      <t>ショザイチ</t>
    </rPh>
    <phoneticPr fontId="8"/>
  </si>
  <si>
    <t>使用スペースの面積</t>
    <rPh sb="0" eb="2">
      <t>シヨウ</t>
    </rPh>
    <rPh sb="7" eb="9">
      <t>メンセキ</t>
    </rPh>
    <phoneticPr fontId="8"/>
  </si>
  <si>
    <t>㎡</t>
    <phoneticPr fontId="8"/>
  </si>
  <si>
    <t>実施回数（週）</t>
    <rPh sb="0" eb="2">
      <t>ジッシ</t>
    </rPh>
    <rPh sb="2" eb="4">
      <t>カイスウ</t>
    </rPh>
    <rPh sb="5" eb="6">
      <t>シュウ</t>
    </rPh>
    <phoneticPr fontId="8"/>
  </si>
  <si>
    <t>実施</t>
    <rPh sb="0" eb="2">
      <t>ジッシ</t>
    </rPh>
    <phoneticPr fontId="8"/>
  </si>
  <si>
    <t>年間開設日数</t>
    <rPh sb="0" eb="2">
      <t>ネンカン</t>
    </rPh>
    <rPh sb="2" eb="6">
      <t>カイセツニッスウ</t>
    </rPh>
    <phoneticPr fontId="8"/>
  </si>
  <si>
    <t>開設時間</t>
    <rPh sb="0" eb="4">
      <t>カイセツジカン</t>
    </rPh>
    <phoneticPr fontId="8"/>
  </si>
  <si>
    <t>開設時間合計</t>
    <rPh sb="0" eb="4">
      <t>カイセツジカン</t>
    </rPh>
    <rPh sb="4" eb="6">
      <t>ゴウケイ</t>
    </rPh>
    <phoneticPr fontId="8"/>
  </si>
  <si>
    <t>実施曜日</t>
    <rPh sb="0" eb="2">
      <t>ジッシ</t>
    </rPh>
    <rPh sb="2" eb="4">
      <t>ヨウビ</t>
    </rPh>
    <phoneticPr fontId="8"/>
  </si>
  <si>
    <t>曜日</t>
    <rPh sb="0" eb="2">
      <t>ヨウビ</t>
    </rPh>
    <phoneticPr fontId="8"/>
  </si>
  <si>
    <t>実施場所②</t>
    <rPh sb="0" eb="2">
      <t>ジッシ</t>
    </rPh>
    <rPh sb="2" eb="4">
      <t>バショ</t>
    </rPh>
    <phoneticPr fontId="8"/>
  </si>
  <si>
    <t>10.専門職相談事業（月２回以上）</t>
    <rPh sb="3" eb="6">
      <t>センモンショク</t>
    </rPh>
    <rPh sb="6" eb="10">
      <t>ソウダンジギョウ</t>
    </rPh>
    <rPh sb="11" eb="12">
      <t>ツキ</t>
    </rPh>
    <rPh sb="13" eb="14">
      <t>カイ</t>
    </rPh>
    <rPh sb="14" eb="16">
      <t>イジョウ</t>
    </rPh>
    <phoneticPr fontId="8"/>
  </si>
  <si>
    <t>①専門的な相談ができるよう、利用者に対する専門職の相談を実施する</t>
    <phoneticPr fontId="8"/>
  </si>
  <si>
    <t>実施回数(月)</t>
    <rPh sb="0" eb="2">
      <t>ジッシ</t>
    </rPh>
    <rPh sb="2" eb="4">
      <t>カイスウ</t>
    </rPh>
    <rPh sb="5" eb="6">
      <t>ツキ</t>
    </rPh>
    <phoneticPr fontId="8"/>
  </si>
  <si>
    <t>依頼する専門職の資格名</t>
    <rPh sb="0" eb="2">
      <t>イライ</t>
    </rPh>
    <rPh sb="4" eb="7">
      <t>センモンショク</t>
    </rPh>
    <rPh sb="8" eb="10">
      <t>シカク</t>
    </rPh>
    <rPh sb="10" eb="11">
      <t>メイ</t>
    </rPh>
    <phoneticPr fontId="8"/>
  </si>
  <si>
    <t>②スーパーバイズとして、スタッフに対する専門職の相談を実施する</t>
    <phoneticPr fontId="8"/>
  </si>
  <si>
    <t>11.レスパイト事業</t>
    <rPh sb="8" eb="10">
      <t>ジギョウ</t>
    </rPh>
    <phoneticPr fontId="8"/>
  </si>
  <si>
    <t>実施スペース</t>
    <rPh sb="0" eb="2">
      <t>ジッシ</t>
    </rPh>
    <phoneticPr fontId="8"/>
  </si>
  <si>
    <t>個室型</t>
    <rPh sb="0" eb="2">
      <t>コシツ</t>
    </rPh>
    <rPh sb="2" eb="3">
      <t>カタ</t>
    </rPh>
    <phoneticPr fontId="8"/>
  </si>
  <si>
    <t>実施日数（週）</t>
    <rPh sb="0" eb="2">
      <t>ジッシ</t>
    </rPh>
    <rPh sb="2" eb="4">
      <t>ニッスウ</t>
    </rPh>
    <rPh sb="5" eb="6">
      <t>シュウ</t>
    </rPh>
    <phoneticPr fontId="8"/>
  </si>
  <si>
    <t>年間開設日数</t>
    <phoneticPr fontId="8"/>
  </si>
  <si>
    <t>回実施</t>
    <rPh sb="0" eb="1">
      <t>カイ</t>
    </rPh>
    <rPh sb="1" eb="3">
      <t>ジッシ</t>
    </rPh>
    <phoneticPr fontId="8"/>
  </si>
  <si>
    <t>ひろば型</t>
    <rPh sb="3" eb="4">
      <t>カタ</t>
    </rPh>
    <phoneticPr fontId="8"/>
  </si>
  <si>
    <t>月</t>
  </si>
  <si>
    <t>見守りスタッフ加配の有無</t>
    <rPh sb="0" eb="2">
      <t>ミマモ</t>
    </rPh>
    <rPh sb="7" eb="9">
      <t>カハイ</t>
    </rPh>
    <rPh sb="10" eb="12">
      <t>ウム</t>
    </rPh>
    <phoneticPr fontId="8"/>
  </si>
  <si>
    <t>閉室日活用型</t>
    <phoneticPr fontId="8"/>
  </si>
  <si>
    <t>実施型</t>
    <rPh sb="0" eb="3">
      <t>ジッシカタ</t>
    </rPh>
    <phoneticPr fontId="8"/>
  </si>
  <si>
    <t>12.その他（区が所有する施設で実施する場合）</t>
    <rPh sb="5" eb="6">
      <t>タ</t>
    </rPh>
    <rPh sb="7" eb="8">
      <t>ク</t>
    </rPh>
    <rPh sb="9" eb="11">
      <t>ショユウ</t>
    </rPh>
    <rPh sb="13" eb="15">
      <t>シセツ</t>
    </rPh>
    <rPh sb="16" eb="18">
      <t>ジッシ</t>
    </rPh>
    <rPh sb="20" eb="22">
      <t>バアイ</t>
    </rPh>
    <phoneticPr fontId="8"/>
  </si>
  <si>
    <t>配置する専門的な知識・経験を有する
スタッフの資格名（週２回以上）</t>
    <rPh sb="0" eb="2">
      <t>ハイチ</t>
    </rPh>
    <rPh sb="23" eb="25">
      <t>シカク</t>
    </rPh>
    <rPh sb="25" eb="26">
      <t>メイ</t>
    </rPh>
    <rPh sb="27" eb="28">
      <t>シュウ</t>
    </rPh>
    <rPh sb="29" eb="30">
      <t>カイ</t>
    </rPh>
    <rPh sb="30" eb="32">
      <t>イジョウ</t>
    </rPh>
    <phoneticPr fontId="8"/>
  </si>
  <si>
    <t>障害児やその保護者も参加できるイベントや講習
（月２回以上）</t>
    <rPh sb="24" eb="25">
      <t>ツキ</t>
    </rPh>
    <rPh sb="26" eb="27">
      <t>カイ</t>
    </rPh>
    <rPh sb="27" eb="29">
      <t>イジョウ</t>
    </rPh>
    <phoneticPr fontId="8"/>
  </si>
  <si>
    <t>（添付資料）</t>
    <rPh sb="1" eb="5">
      <t>テンプシリョウ</t>
    </rPh>
    <phoneticPr fontId="8"/>
  </si>
  <si>
    <t>（１）ひろば内一時預かり及びレスパイト事業の実施する場合は、区が指示する「資格証書」を提出すること。</t>
    <rPh sb="6" eb="7">
      <t>ナイ</t>
    </rPh>
    <rPh sb="7" eb="10">
      <t>イチジアズ</t>
    </rPh>
    <rPh sb="12" eb="13">
      <t>オヨ</t>
    </rPh>
    <rPh sb="26" eb="28">
      <t>バアイ</t>
    </rPh>
    <rPh sb="37" eb="41">
      <t>シカクショウショ</t>
    </rPh>
    <phoneticPr fontId="8"/>
  </si>
  <si>
    <t>（２）レスパイト事業を実施し、区が指示する場合「平面図・配置図」を提出すること。</t>
    <rPh sb="11" eb="13">
      <t>ジッシ</t>
    </rPh>
    <phoneticPr fontId="8"/>
  </si>
  <si>
    <r>
      <t>▼予定額通知を参考に、実施がない場合も青いセルは</t>
    </r>
    <r>
      <rPr>
        <b/>
        <u/>
        <sz val="14"/>
        <color rgb="FFFF0000"/>
        <rFont val="メイリオ"/>
        <family val="3"/>
        <charset val="128"/>
      </rPr>
      <t>必ずすべて</t>
    </r>
    <r>
      <rPr>
        <b/>
        <sz val="14"/>
        <color theme="1"/>
        <rFont val="メイリオ"/>
        <family val="3"/>
        <charset val="128"/>
      </rPr>
      <t>選択してください。</t>
    </r>
    <rPh sb="1" eb="6">
      <t>ヨテイガクツウチ</t>
    </rPh>
    <rPh sb="7" eb="9">
      <t>サンコウ</t>
    </rPh>
    <rPh sb="11" eb="13">
      <t>ジッシ</t>
    </rPh>
    <rPh sb="16" eb="18">
      <t>バアイ</t>
    </rPh>
    <rPh sb="19" eb="20">
      <t>アオ</t>
    </rPh>
    <rPh sb="24" eb="25">
      <t>カナラ</t>
    </rPh>
    <rPh sb="29" eb="31">
      <t>センタク</t>
    </rPh>
    <phoneticPr fontId="8"/>
  </si>
  <si>
    <r>
      <rPr>
        <b/>
        <sz val="12"/>
        <color theme="1"/>
        <rFont val="メイリオ"/>
        <family val="3"/>
        <charset val="128"/>
      </rPr>
      <t>実施内容</t>
    </r>
    <r>
      <rPr>
        <sz val="8.5"/>
        <color theme="1"/>
        <rFont val="メイリオ"/>
        <family val="3"/>
        <charset val="128"/>
      </rPr>
      <t xml:space="preserve">
</t>
    </r>
    <rPh sb="0" eb="2">
      <t>ジッシ</t>
    </rPh>
    <rPh sb="2" eb="4">
      <t>ナイヨウ</t>
    </rPh>
    <phoneticPr fontId="8"/>
  </si>
  <si>
    <r>
      <rPr>
        <b/>
        <sz val="12"/>
        <color theme="1"/>
        <rFont val="メイリオ"/>
        <family val="3"/>
        <charset val="128"/>
      </rPr>
      <t>実施月数</t>
    </r>
    <r>
      <rPr>
        <sz val="8.5"/>
        <color theme="1"/>
        <rFont val="メイリオ"/>
        <family val="3"/>
        <charset val="128"/>
      </rPr>
      <t xml:space="preserve">
</t>
    </r>
    <rPh sb="0" eb="2">
      <t>ジッシ</t>
    </rPh>
    <rPh sb="2" eb="3">
      <t>ツキ</t>
    </rPh>
    <rPh sb="3" eb="4">
      <t>スウ</t>
    </rPh>
    <phoneticPr fontId="8"/>
  </si>
  <si>
    <t>基本事業</t>
    <rPh sb="0" eb="2">
      <t>キホン</t>
    </rPh>
    <rPh sb="2" eb="4">
      <t>ジギョウ</t>
    </rPh>
    <phoneticPr fontId="8"/>
  </si>
  <si>
    <t>←実施内容を選択してください。区に事前に相談している場合を除き、実施月数は修正しないでください。</t>
    <rPh sb="15" eb="16">
      <t>ク</t>
    </rPh>
    <rPh sb="17" eb="19">
      <t>ジゼン</t>
    </rPh>
    <rPh sb="20" eb="22">
      <t>ソウダン</t>
    </rPh>
    <rPh sb="26" eb="28">
      <t>バアイ</t>
    </rPh>
    <rPh sb="29" eb="30">
      <t>ノゾ</t>
    </rPh>
    <rPh sb="32" eb="34">
      <t>ジッシ</t>
    </rPh>
    <rPh sb="34" eb="36">
      <t>ツキスウ</t>
    </rPh>
    <rPh sb="37" eb="39">
      <t>シュウセイ</t>
    </rPh>
    <phoneticPr fontId="8"/>
  </si>
  <si>
    <t>地域子育て相談機関</t>
    <rPh sb="0" eb="4">
      <t>チイキコソダ</t>
    </rPh>
    <rPh sb="5" eb="9">
      <t>ソウダンキカン</t>
    </rPh>
    <phoneticPr fontId="8"/>
  </si>
  <si>
    <t>実施あり</t>
  </si>
  <si>
    <t>おでかけひろば活用型事業（ひろば内ほっと）</t>
    <rPh sb="7" eb="10">
      <t>カツヨウカタ</t>
    </rPh>
    <rPh sb="10" eb="12">
      <t>ジギョウ</t>
    </rPh>
    <rPh sb="16" eb="17">
      <t>ナイ</t>
    </rPh>
    <phoneticPr fontId="8"/>
  </si>
  <si>
    <t>←実施内容・実施月数を選択してください。（実施しない場合の月数は０を選択）</t>
    <rPh sb="1" eb="3">
      <t>ジッシ</t>
    </rPh>
    <rPh sb="3" eb="5">
      <t>ナイヨウ</t>
    </rPh>
    <rPh sb="6" eb="8">
      <t>ジッシ</t>
    </rPh>
    <rPh sb="8" eb="10">
      <t>ツキスウ</t>
    </rPh>
    <rPh sb="11" eb="13">
      <t>センタク</t>
    </rPh>
    <rPh sb="29" eb="31">
      <t>ツキスウ</t>
    </rPh>
    <phoneticPr fontId="8"/>
  </si>
  <si>
    <t>ワークスペースひろば型事業</t>
    <phoneticPr fontId="8"/>
  </si>
  <si>
    <t>休日育児参加促進事業</t>
    <rPh sb="0" eb="10">
      <t>キュウジツイクジサンカソクシンジギョウ</t>
    </rPh>
    <phoneticPr fontId="8"/>
  </si>
  <si>
    <t>出張ひろば事業</t>
    <rPh sb="0" eb="2">
      <t>シュッチョウ</t>
    </rPh>
    <rPh sb="5" eb="7">
      <t>ジギョウ</t>
    </rPh>
    <phoneticPr fontId="8"/>
  </si>
  <si>
    <t>専門相談事業</t>
    <rPh sb="0" eb="2">
      <t>センモン</t>
    </rPh>
    <rPh sb="2" eb="4">
      <t>ソウダン</t>
    </rPh>
    <rPh sb="4" eb="6">
      <t>ジギョウ</t>
    </rPh>
    <phoneticPr fontId="8"/>
  </si>
  <si>
    <t>レスパイト事業（個室型）</t>
    <rPh sb="5" eb="7">
      <t>ジギョウ</t>
    </rPh>
    <rPh sb="8" eb="10">
      <t>コシツ</t>
    </rPh>
    <rPh sb="10" eb="11">
      <t>ガタ</t>
    </rPh>
    <phoneticPr fontId="8"/>
  </si>
  <si>
    <t>レスパイト事業（ひろば型）</t>
    <rPh sb="5" eb="7">
      <t>ジギョウ</t>
    </rPh>
    <rPh sb="11" eb="12">
      <t>ガタ</t>
    </rPh>
    <phoneticPr fontId="8"/>
  </si>
  <si>
    <t>レスパイト事業（閉室日活用型）</t>
    <rPh sb="5" eb="7">
      <t>ジギョウ</t>
    </rPh>
    <rPh sb="8" eb="10">
      <t>ヘイシツ</t>
    </rPh>
    <rPh sb="10" eb="11">
      <t>ビ</t>
    </rPh>
    <rPh sb="11" eb="13">
      <t>カツヨウ</t>
    </rPh>
    <rPh sb="13" eb="14">
      <t>ガタ</t>
    </rPh>
    <phoneticPr fontId="8"/>
  </si>
  <si>
    <t>区の施設で実施する場合</t>
    <rPh sb="0" eb="1">
      <t>ク</t>
    </rPh>
    <rPh sb="2" eb="4">
      <t>シセツ</t>
    </rPh>
    <rPh sb="5" eb="7">
      <t>ジッシ</t>
    </rPh>
    <rPh sb="9" eb="11">
      <t>バアイ</t>
    </rPh>
    <phoneticPr fontId="8"/>
  </si>
  <si>
    <t>※上記に入力された内容が、補助事業計算書および計画書シートに反映されます。</t>
    <rPh sb="1" eb="3">
      <t>ジョウキ</t>
    </rPh>
    <rPh sb="4" eb="6">
      <t>ニュウリョク</t>
    </rPh>
    <rPh sb="9" eb="11">
      <t>ナイヨウ</t>
    </rPh>
    <rPh sb="13" eb="15">
      <t>ホジョ</t>
    </rPh>
    <rPh sb="15" eb="17">
      <t>ジギョウ</t>
    </rPh>
    <rPh sb="17" eb="20">
      <t>ケイサンショ</t>
    </rPh>
    <rPh sb="23" eb="26">
      <t>ケイカクショ</t>
    </rPh>
    <rPh sb="30" eb="32">
      <t>ハンエイ</t>
    </rPh>
    <phoneticPr fontId="8"/>
  </si>
  <si>
    <t>１－⑤</t>
    <phoneticPr fontId="8"/>
  </si>
  <si>
    <t>おでかけひろば補助事業計算書及び収支計画書</t>
    <rPh sb="7" eb="9">
      <t>ホジョ</t>
    </rPh>
    <rPh sb="9" eb="11">
      <t>ジギョウ</t>
    </rPh>
    <rPh sb="11" eb="14">
      <t>ケイサンショ</t>
    </rPh>
    <rPh sb="14" eb="15">
      <t>オヨ</t>
    </rPh>
    <rPh sb="16" eb="18">
      <t>シュウシ</t>
    </rPh>
    <rPh sb="18" eb="21">
      <t>ケイカクショ</t>
    </rPh>
    <phoneticPr fontId="18"/>
  </si>
  <si>
    <t>施設名：</t>
    <rPh sb="0" eb="2">
      <t>シセツ</t>
    </rPh>
    <rPh sb="2" eb="3">
      <t>メイ</t>
    </rPh>
    <phoneticPr fontId="18"/>
  </si>
  <si>
    <t>←自動で入力されます。</t>
    <rPh sb="1" eb="3">
      <t>ジドウ</t>
    </rPh>
    <rPh sb="4" eb="6">
      <t>ニュウリョク</t>
    </rPh>
    <phoneticPr fontId="8"/>
  </si>
  <si>
    <t>（収入）</t>
    <rPh sb="1" eb="3">
      <t>シュウニュウ</t>
    </rPh>
    <phoneticPr fontId="18"/>
  </si>
  <si>
    <t>（単位：円）</t>
    <phoneticPr fontId="18"/>
  </si>
  <si>
    <t>区　　　　　　　分</t>
    <rPh sb="0" eb="1">
      <t>ク</t>
    </rPh>
    <rPh sb="8" eb="9">
      <t>ブン</t>
    </rPh>
    <phoneticPr fontId="18"/>
  </si>
  <si>
    <t>令和7年度</t>
    <rPh sb="0" eb="2">
      <t>レイワ</t>
    </rPh>
    <rPh sb="3" eb="5">
      <t>ネンド</t>
    </rPh>
    <phoneticPr fontId="18"/>
  </si>
  <si>
    <t>備考</t>
    <rPh sb="0" eb="2">
      <t>ビコウ</t>
    </rPh>
    <phoneticPr fontId="18"/>
  </si>
  <si>
    <t>収入</t>
    <rPh sb="0" eb="2">
      <t>シュウニュウ</t>
    </rPh>
    <phoneticPr fontId="8"/>
  </si>
  <si>
    <t>区補助額合計（１）</t>
    <phoneticPr fontId="8"/>
  </si>
  <si>
    <t>←自動計算されます。</t>
    <rPh sb="1" eb="3">
      <t>ジドウ</t>
    </rPh>
    <rPh sb="3" eb="5">
      <t>ケイサン</t>
    </rPh>
    <phoneticPr fontId="8"/>
  </si>
  <si>
    <t>運営費</t>
    <rPh sb="0" eb="3">
      <t>ウンエイヒ</t>
    </rPh>
    <phoneticPr fontId="8"/>
  </si>
  <si>
    <t>基本事業</t>
    <rPh sb="0" eb="2">
      <t>キホン</t>
    </rPh>
    <rPh sb="2" eb="4">
      <t>ジギョウ</t>
    </rPh>
    <phoneticPr fontId="18"/>
  </si>
  <si>
    <t>実施月数</t>
    <rPh sb="0" eb="4">
      <t>ジッシツキスウ</t>
    </rPh>
    <phoneticPr fontId="8"/>
  </si>
  <si>
    <t>か月</t>
    <rPh sb="1" eb="2">
      <t>ゲツ</t>
    </rPh>
    <phoneticPr fontId="8"/>
  </si>
  <si>
    <t>←自動入力されます。</t>
    <rPh sb="1" eb="3">
      <t>ジドウ</t>
    </rPh>
    <rPh sb="3" eb="5">
      <t>ニュウリョク</t>
    </rPh>
    <phoneticPr fontId="8"/>
  </si>
  <si>
    <t>ひろば内ほっとステイ分</t>
    <rPh sb="3" eb="4">
      <t>ナイ</t>
    </rPh>
    <rPh sb="10" eb="11">
      <t>ブン</t>
    </rPh>
    <phoneticPr fontId="18"/>
  </si>
  <si>
    <t>ワークスペースひろば型分</t>
    <rPh sb="10" eb="11">
      <t>ガタ</t>
    </rPh>
    <rPh sb="11" eb="12">
      <t>ブン</t>
    </rPh>
    <phoneticPr fontId="18"/>
  </si>
  <si>
    <t>休日育児参加促進事業分</t>
    <rPh sb="0" eb="2">
      <t>キュウジツ</t>
    </rPh>
    <rPh sb="2" eb="4">
      <t>イクジ</t>
    </rPh>
    <rPh sb="4" eb="8">
      <t>サンカソクシン</t>
    </rPh>
    <rPh sb="8" eb="11">
      <t>ジギョウブン</t>
    </rPh>
    <phoneticPr fontId="18"/>
  </si>
  <si>
    <t>出張ひろば分</t>
    <rPh sb="0" eb="2">
      <t>シュッチョウ</t>
    </rPh>
    <rPh sb="5" eb="6">
      <t>ブン</t>
    </rPh>
    <phoneticPr fontId="8"/>
  </si>
  <si>
    <t>専門職相談分</t>
    <rPh sb="5" eb="6">
      <t>ブン</t>
    </rPh>
    <phoneticPr fontId="18"/>
  </si>
  <si>
    <t>レスパイト事業（個室型）</t>
    <rPh sb="5" eb="7">
      <t>ジギョウ</t>
    </rPh>
    <rPh sb="8" eb="11">
      <t>コシツガタ</t>
    </rPh>
    <phoneticPr fontId="8"/>
  </si>
  <si>
    <t>区の施設で実施する場合（特別支援対応）</t>
    <rPh sb="0" eb="1">
      <t>ク</t>
    </rPh>
    <rPh sb="2" eb="4">
      <t>シセツ</t>
    </rPh>
    <rPh sb="5" eb="7">
      <t>ジッシ</t>
    </rPh>
    <rPh sb="9" eb="11">
      <t>バアイ</t>
    </rPh>
    <rPh sb="12" eb="16">
      <t>トクベツシエン</t>
    </rPh>
    <rPh sb="16" eb="18">
      <t>タイオウ</t>
    </rPh>
    <phoneticPr fontId="8"/>
  </si>
  <si>
    <t>開設準備経費</t>
    <rPh sb="0" eb="4">
      <t>カイセツジュンビ</t>
    </rPh>
    <rPh sb="4" eb="6">
      <t>ケイヒ</t>
    </rPh>
    <phoneticPr fontId="18"/>
  </si>
  <si>
    <t>基本分</t>
    <rPh sb="0" eb="2">
      <t>キホン</t>
    </rPh>
    <rPh sb="2" eb="3">
      <t>ブン</t>
    </rPh>
    <phoneticPr fontId="8"/>
  </si>
  <si>
    <t>施設整備費</t>
    <rPh sb="0" eb="2">
      <t>シセツ</t>
    </rPh>
    <rPh sb="2" eb="5">
      <t>セイビヒ</t>
    </rPh>
    <phoneticPr fontId="18"/>
  </si>
  <si>
    <t>←事前に協議した金額を入力してください。※初年度のみです。協議をしていない施設は対象外です。</t>
    <rPh sb="1" eb="3">
      <t>ジゼン</t>
    </rPh>
    <rPh sb="4" eb="6">
      <t>キョウギ</t>
    </rPh>
    <rPh sb="8" eb="10">
      <t>キンガク</t>
    </rPh>
    <rPh sb="11" eb="12">
      <t>イ</t>
    </rPh>
    <rPh sb="21" eb="24">
      <t>ショネンド</t>
    </rPh>
    <rPh sb="29" eb="31">
      <t>キョウギ</t>
    </rPh>
    <rPh sb="37" eb="39">
      <t>シセツ</t>
    </rPh>
    <rPh sb="40" eb="43">
      <t>タイショウガイ</t>
    </rPh>
    <phoneticPr fontId="8"/>
  </si>
  <si>
    <t>物品購入費</t>
    <rPh sb="0" eb="2">
      <t>ブッピン</t>
    </rPh>
    <rPh sb="2" eb="5">
      <t>コウニュウヒ</t>
    </rPh>
    <rPh sb="4" eb="5">
      <t>ヒ</t>
    </rPh>
    <phoneticPr fontId="18"/>
  </si>
  <si>
    <t>礼金及び賃借料（開設前月分）</t>
    <rPh sb="0" eb="2">
      <t>レイキン</t>
    </rPh>
    <rPh sb="2" eb="3">
      <t>オヨ</t>
    </rPh>
    <rPh sb="4" eb="7">
      <t>チンシャクリョウ</t>
    </rPh>
    <rPh sb="8" eb="10">
      <t>カイセツ</t>
    </rPh>
    <rPh sb="10" eb="12">
      <t>ゼンゲツ</t>
    </rPh>
    <rPh sb="12" eb="13">
      <t>ブン</t>
    </rPh>
    <phoneticPr fontId="8"/>
  </si>
  <si>
    <t>加算分</t>
    <rPh sb="0" eb="3">
      <t>カサンブン</t>
    </rPh>
    <phoneticPr fontId="8"/>
  </si>
  <si>
    <t>ワークスペースひろば事業</t>
    <rPh sb="10" eb="12">
      <t>ジギョウ</t>
    </rPh>
    <phoneticPr fontId="8"/>
  </si>
  <si>
    <t>利用料収入</t>
    <rPh sb="0" eb="3">
      <t>リヨウリョウ</t>
    </rPh>
    <rPh sb="3" eb="5">
      <t>シュウニュウ</t>
    </rPh>
    <phoneticPr fontId="18"/>
  </si>
  <si>
    <t>その他</t>
    <rPh sb="2" eb="3">
      <t>タ</t>
    </rPh>
    <phoneticPr fontId="18"/>
  </si>
  <si>
    <t>寄付金収入</t>
    <rPh sb="0" eb="3">
      <t>キフキン</t>
    </rPh>
    <rPh sb="3" eb="5">
      <t>シュウニュウ</t>
    </rPh>
    <phoneticPr fontId="18"/>
  </si>
  <si>
    <t>雑収入</t>
    <rPh sb="0" eb="1">
      <t>ザツ</t>
    </rPh>
    <rPh sb="1" eb="3">
      <t>シュウニュウ</t>
    </rPh>
    <phoneticPr fontId="18"/>
  </si>
  <si>
    <t>借入金</t>
    <rPh sb="0" eb="2">
      <t>カリイレ</t>
    </rPh>
    <rPh sb="2" eb="3">
      <t>キン</t>
    </rPh>
    <phoneticPr fontId="18"/>
  </si>
  <si>
    <t>自己資金</t>
    <rPh sb="0" eb="2">
      <t>ジコ</t>
    </rPh>
    <rPh sb="2" eb="4">
      <t>シキン</t>
    </rPh>
    <phoneticPr fontId="18"/>
  </si>
  <si>
    <t>他事業繰入金</t>
    <rPh sb="0" eb="2">
      <t>タジ</t>
    </rPh>
    <rPh sb="2" eb="3">
      <t>ギョウ</t>
    </rPh>
    <rPh sb="3" eb="5">
      <t>クリイレ</t>
    </rPh>
    <rPh sb="5" eb="6">
      <t>キン</t>
    </rPh>
    <phoneticPr fontId="18"/>
  </si>
  <si>
    <t>事業に係る収入合計（２）</t>
    <phoneticPr fontId="8"/>
  </si>
  <si>
    <t>（支出）</t>
    <rPh sb="1" eb="3">
      <t>シシュツ</t>
    </rPh>
    <phoneticPr fontId="18"/>
  </si>
  <si>
    <t>支出</t>
    <rPh sb="0" eb="2">
      <t>シシュツ</t>
    </rPh>
    <phoneticPr fontId="18"/>
  </si>
  <si>
    <t>人件費</t>
    <rPh sb="0" eb="3">
      <t>ジンケンヒ</t>
    </rPh>
    <phoneticPr fontId="18"/>
  </si>
  <si>
    <t>運営費</t>
    <rPh sb="0" eb="3">
      <t>ウンエイヒ</t>
    </rPh>
    <phoneticPr fontId="18"/>
  </si>
  <si>
    <t>福利厚生費</t>
    <rPh sb="0" eb="2">
      <t>フクリ</t>
    </rPh>
    <rPh sb="2" eb="4">
      <t>コウセイ</t>
    </rPh>
    <rPh sb="4" eb="5">
      <t>ヒ</t>
    </rPh>
    <phoneticPr fontId="18"/>
  </si>
  <si>
    <t>交通費</t>
    <rPh sb="0" eb="3">
      <t>コウツウヒ</t>
    </rPh>
    <phoneticPr fontId="18"/>
  </si>
  <si>
    <t>光熱水費</t>
    <rPh sb="0" eb="2">
      <t>コウネツ</t>
    </rPh>
    <phoneticPr fontId="18"/>
  </si>
  <si>
    <t>通信費</t>
    <rPh sb="0" eb="3">
      <t>ツウシンヒ</t>
    </rPh>
    <phoneticPr fontId="18"/>
  </si>
  <si>
    <t>印刷製本費</t>
    <rPh sb="0" eb="2">
      <t>インサツ</t>
    </rPh>
    <rPh sb="2" eb="4">
      <t>セイホン</t>
    </rPh>
    <rPh sb="4" eb="5">
      <t>ヒ</t>
    </rPh>
    <phoneticPr fontId="18"/>
  </si>
  <si>
    <t>消耗品費</t>
    <rPh sb="0" eb="2">
      <t>ショウモウ</t>
    </rPh>
    <rPh sb="2" eb="3">
      <t>ヒン</t>
    </rPh>
    <rPh sb="3" eb="4">
      <t>ヒ</t>
    </rPh>
    <phoneticPr fontId="18"/>
  </si>
  <si>
    <t>研修費</t>
    <rPh sb="0" eb="2">
      <t>ケンシュウ</t>
    </rPh>
    <rPh sb="2" eb="3">
      <t>ヒ</t>
    </rPh>
    <phoneticPr fontId="18"/>
  </si>
  <si>
    <t>修繕費</t>
    <rPh sb="0" eb="2">
      <t>シュウゼン</t>
    </rPh>
    <rPh sb="2" eb="3">
      <t>ヒ</t>
    </rPh>
    <phoneticPr fontId="18"/>
  </si>
  <si>
    <t>保険料</t>
    <rPh sb="0" eb="2">
      <t>ホケン</t>
    </rPh>
    <rPh sb="2" eb="3">
      <t>リョウ</t>
    </rPh>
    <phoneticPr fontId="18"/>
  </si>
  <si>
    <t>報償費</t>
    <rPh sb="0" eb="3">
      <t>ホウショウヒ</t>
    </rPh>
    <phoneticPr fontId="8"/>
  </si>
  <si>
    <t>器具什器費</t>
    <rPh sb="0" eb="2">
      <t>キグ</t>
    </rPh>
    <rPh sb="2" eb="4">
      <t>ジュウキ</t>
    </rPh>
    <rPh sb="4" eb="5">
      <t>ヒ</t>
    </rPh>
    <phoneticPr fontId="18"/>
  </si>
  <si>
    <t>手数料</t>
    <rPh sb="0" eb="2">
      <t>テスウ</t>
    </rPh>
    <rPh sb="2" eb="3">
      <t>リョウ</t>
    </rPh>
    <phoneticPr fontId="18"/>
  </si>
  <si>
    <t>賃借料</t>
    <rPh sb="0" eb="3">
      <t>チンシャクリョウ</t>
    </rPh>
    <phoneticPr fontId="8"/>
  </si>
  <si>
    <t>家賃</t>
    <rPh sb="0" eb="2">
      <t>ヤチン</t>
    </rPh>
    <phoneticPr fontId="18"/>
  </si>
  <si>
    <t>その他</t>
    <rPh sb="2" eb="3">
      <t>タ</t>
    </rPh>
    <phoneticPr fontId="8"/>
  </si>
  <si>
    <t>開設準備経費</t>
    <rPh sb="0" eb="6">
      <t>カイセツジュンビケイヒ</t>
    </rPh>
    <phoneticPr fontId="8"/>
  </si>
  <si>
    <t>基本分</t>
    <phoneticPr fontId="8"/>
  </si>
  <si>
    <t>←事前に協議した施設は支出の見込み額を必ず入力してください。</t>
    <rPh sb="1" eb="3">
      <t>ジゼン</t>
    </rPh>
    <rPh sb="4" eb="6">
      <t>キョウギ</t>
    </rPh>
    <rPh sb="8" eb="10">
      <t>シセツ</t>
    </rPh>
    <rPh sb="11" eb="13">
      <t>シシュツ</t>
    </rPh>
    <rPh sb="14" eb="16">
      <t>ミコ</t>
    </rPh>
    <rPh sb="17" eb="18">
      <t>ガク</t>
    </rPh>
    <rPh sb="19" eb="20">
      <t>カナラ</t>
    </rPh>
    <rPh sb="21" eb="23">
      <t>ニュウリョク</t>
    </rPh>
    <phoneticPr fontId="8"/>
  </si>
  <si>
    <t>加算分</t>
    <phoneticPr fontId="8"/>
  </si>
  <si>
    <t>支出計合(３)</t>
    <rPh sb="0" eb="2">
      <t>シシュツ</t>
    </rPh>
    <rPh sb="2" eb="3">
      <t>ケイ</t>
    </rPh>
    <rPh sb="3" eb="4">
      <t>ゴウ</t>
    </rPh>
    <phoneticPr fontId="18"/>
  </si>
  <si>
    <t>収入(２)－支出(３)</t>
    <rPh sb="0" eb="2">
      <t>シュウニュウ</t>
    </rPh>
    <rPh sb="6" eb="8">
      <t>シシュツ</t>
    </rPh>
    <phoneticPr fontId="18"/>
  </si>
  <si>
    <t>補助金(１)－支出(３)</t>
    <rPh sb="0" eb="3">
      <t>ホジョキン</t>
    </rPh>
    <rPh sb="7" eb="9">
      <t>シシュツ</t>
    </rPh>
    <phoneticPr fontId="18"/>
  </si>
  <si>
    <t>補助基準額(４)</t>
    <rPh sb="0" eb="2">
      <t>ホジョ</t>
    </rPh>
    <rPh sb="2" eb="4">
      <t>キジュン</t>
    </rPh>
    <rPh sb="4" eb="5">
      <t>ガク</t>
    </rPh>
    <phoneticPr fontId="8"/>
  </si>
  <si>
    <t>補助金申請額
※(３)と(４)を比較して少ないほうの額</t>
    <rPh sb="0" eb="2">
      <t>ホジョ</t>
    </rPh>
    <rPh sb="2" eb="3">
      <t>キン</t>
    </rPh>
    <rPh sb="3" eb="6">
      <t>シンセイガク</t>
    </rPh>
    <rPh sb="5" eb="6">
      <t>ガク</t>
    </rPh>
    <rPh sb="16" eb="18">
      <t>ヒカク</t>
    </rPh>
    <rPh sb="20" eb="21">
      <t>スク</t>
    </rPh>
    <rPh sb="26" eb="27">
      <t>ガク</t>
    </rPh>
    <phoneticPr fontId="8"/>
  </si>
  <si>
    <t>←おでかけひろば事業運営費補助金交付申請書へはこちらの金額が転記されます。</t>
    <phoneticPr fontId="8"/>
  </si>
  <si>
    <t>実施月数</t>
    <rPh sb="0" eb="2">
      <t>ジッシ</t>
    </rPh>
    <rPh sb="2" eb="3">
      <t>ツキ</t>
    </rPh>
    <rPh sb="3" eb="4">
      <t>スウ</t>
    </rPh>
    <phoneticPr fontId="8"/>
  </si>
  <si>
    <t>基本事業</t>
    <rPh sb="0" eb="4">
      <t>キホンジギョウ</t>
    </rPh>
    <phoneticPr fontId="8"/>
  </si>
  <si>
    <t>休日育児</t>
    <rPh sb="0" eb="4">
      <t>キュウジツイクジ</t>
    </rPh>
    <phoneticPr fontId="8"/>
  </si>
  <si>
    <t>出張ひろば</t>
    <rPh sb="0" eb="2">
      <t>シュッチョウ</t>
    </rPh>
    <phoneticPr fontId="8"/>
  </si>
  <si>
    <t>専門職相談</t>
    <rPh sb="0" eb="2">
      <t>センモン</t>
    </rPh>
    <rPh sb="2" eb="3">
      <t>ショク</t>
    </rPh>
    <rPh sb="3" eb="5">
      <t>ソウダン</t>
    </rPh>
    <phoneticPr fontId="8"/>
  </si>
  <si>
    <t>レスパイト</t>
    <phoneticPr fontId="8"/>
  </si>
  <si>
    <t>区の施設</t>
    <rPh sb="0" eb="1">
      <t>ク</t>
    </rPh>
    <rPh sb="2" eb="4">
      <t>シセツ</t>
    </rPh>
    <phoneticPr fontId="8"/>
  </si>
  <si>
    <t>地域子育て
相談機関</t>
    <rPh sb="0" eb="4">
      <t>チイキコソダ</t>
    </rPh>
    <rPh sb="6" eb="10">
      <t>ソウダンキカン</t>
    </rPh>
    <phoneticPr fontId="8"/>
  </si>
  <si>
    <t>ほっと・ワーク加算</t>
    <rPh sb="7" eb="9">
      <t>カサン</t>
    </rPh>
    <phoneticPr fontId="8"/>
  </si>
  <si>
    <t>個室型</t>
    <rPh sb="0" eb="3">
      <t>コシツガタ</t>
    </rPh>
    <phoneticPr fontId="8"/>
  </si>
  <si>
    <t>ひろば型</t>
    <rPh sb="3" eb="4">
      <t>ガタ</t>
    </rPh>
    <phoneticPr fontId="8"/>
  </si>
  <si>
    <t>閉室日活用型</t>
    <rPh sb="0" eb="2">
      <t>ヘイシツ</t>
    </rPh>
    <rPh sb="2" eb="3">
      <t>ビ</t>
    </rPh>
    <rPh sb="3" eb="5">
      <t>カツヨウ</t>
    </rPh>
    <rPh sb="5" eb="6">
      <t>ガタ</t>
    </rPh>
    <phoneticPr fontId="8"/>
  </si>
  <si>
    <t>３～４日型</t>
    <phoneticPr fontId="8"/>
  </si>
  <si>
    <t>５日型</t>
    <phoneticPr fontId="8"/>
  </si>
  <si>
    <t>６～７日型</t>
    <phoneticPr fontId="8"/>
  </si>
  <si>
    <t>３－４日</t>
    <rPh sb="3" eb="4">
      <t>ニチ</t>
    </rPh>
    <phoneticPr fontId="8"/>
  </si>
  <si>
    <t>５日型</t>
    <rPh sb="1" eb="2">
      <t>ニチ</t>
    </rPh>
    <rPh sb="2" eb="3">
      <t>カタ</t>
    </rPh>
    <phoneticPr fontId="8"/>
  </si>
  <si>
    <t>６－７日</t>
    <rPh sb="3" eb="4">
      <t>ニチ</t>
    </rPh>
    <phoneticPr fontId="8"/>
  </si>
  <si>
    <t>3～4日実施</t>
    <rPh sb="3" eb="4">
      <t>ニチ</t>
    </rPh>
    <rPh sb="4" eb="6">
      <t>ジッシ</t>
    </rPh>
    <phoneticPr fontId="8"/>
  </si>
  <si>
    <t>5日実施</t>
    <rPh sb="1" eb="2">
      <t>ニチ</t>
    </rPh>
    <rPh sb="2" eb="4">
      <t>ジッシ</t>
    </rPh>
    <phoneticPr fontId="8"/>
  </si>
  <si>
    <t>6～7日実施</t>
    <rPh sb="3" eb="4">
      <t>ニチ</t>
    </rPh>
    <rPh sb="4" eb="6">
      <t>ジッシ</t>
    </rPh>
    <phoneticPr fontId="8"/>
  </si>
  <si>
    <t>職員無し</t>
    <rPh sb="0" eb="2">
      <t>ショクイン</t>
    </rPh>
    <rPh sb="2" eb="3">
      <t>ナ</t>
    </rPh>
    <phoneticPr fontId="8"/>
  </si>
  <si>
    <t>閉室日のみ3日型</t>
    <rPh sb="0" eb="3">
      <t>ヘイシツビ</t>
    </rPh>
    <rPh sb="6" eb="8">
      <t>ニチカタ</t>
    </rPh>
    <phoneticPr fontId="8"/>
  </si>
  <si>
    <t>閉室日のみ4日型</t>
    <rPh sb="0" eb="3">
      <t>ヘイシツビ</t>
    </rPh>
    <rPh sb="6" eb="8">
      <t>ニチカタ</t>
    </rPh>
    <phoneticPr fontId="8"/>
  </si>
  <si>
    <t>個室型併用</t>
    <rPh sb="0" eb="3">
      <t>コシツガタ</t>
    </rPh>
    <rPh sb="3" eb="5">
      <t>ヘイヨウ</t>
    </rPh>
    <phoneticPr fontId="8"/>
  </si>
  <si>
    <t>ひろば型併用</t>
    <rPh sb="3" eb="4">
      <t>ガタ</t>
    </rPh>
    <rPh sb="4" eb="6">
      <t>ヘイヨウ</t>
    </rPh>
    <phoneticPr fontId="8"/>
  </si>
  <si>
    <t>特別支援対応</t>
    <rPh sb="0" eb="4">
      <t>トクベツシエン</t>
    </rPh>
    <rPh sb="4" eb="6">
      <t>タイオウ</t>
    </rPh>
    <phoneticPr fontId="8"/>
  </si>
  <si>
    <t>施設管理番号</t>
    <rPh sb="0" eb="2">
      <t>シセツ</t>
    </rPh>
    <rPh sb="2" eb="4">
      <t>カンリ</t>
    </rPh>
    <rPh sb="4" eb="6">
      <t>バンゴウ</t>
    </rPh>
    <phoneticPr fontId="8"/>
  </si>
  <si>
    <t>事業実施形態</t>
    <rPh sb="0" eb="2">
      <t>ジギョウ</t>
    </rPh>
    <rPh sb="2" eb="4">
      <t>ジッシ</t>
    </rPh>
    <rPh sb="4" eb="6">
      <t>ケイタイ</t>
    </rPh>
    <phoneticPr fontId="8"/>
  </si>
  <si>
    <t>対象児童</t>
    <rPh sb="0" eb="2">
      <t>タイショウ</t>
    </rPh>
    <rPh sb="2" eb="4">
      <t>ジドウ</t>
    </rPh>
    <phoneticPr fontId="8"/>
  </si>
  <si>
    <t>利用定員</t>
    <rPh sb="0" eb="2">
      <t>リヨウ</t>
    </rPh>
    <rPh sb="2" eb="4">
      <t>テイイン</t>
    </rPh>
    <phoneticPr fontId="8"/>
  </si>
  <si>
    <t>種別（戸建てなど）</t>
    <rPh sb="0" eb="2">
      <t>シュベツ</t>
    </rPh>
    <rPh sb="3" eb="5">
      <t>コダ</t>
    </rPh>
    <phoneticPr fontId="8"/>
  </si>
  <si>
    <t>規模（何階建）</t>
    <rPh sb="0" eb="2">
      <t>キボ</t>
    </rPh>
    <rPh sb="3" eb="6">
      <t>ナンカイダ</t>
    </rPh>
    <phoneticPr fontId="8"/>
  </si>
  <si>
    <t>階数</t>
    <rPh sb="0" eb="2">
      <t>カイスウ</t>
    </rPh>
    <phoneticPr fontId="8"/>
  </si>
  <si>
    <t>室数</t>
    <rPh sb="0" eb="1">
      <t>シツ</t>
    </rPh>
    <rPh sb="1" eb="2">
      <t>スウ</t>
    </rPh>
    <phoneticPr fontId="8"/>
  </si>
  <si>
    <t>専用スペース広さ</t>
    <rPh sb="0" eb="2">
      <t>センヨウ</t>
    </rPh>
    <rPh sb="6" eb="7">
      <t>ヒロ</t>
    </rPh>
    <phoneticPr fontId="8"/>
  </si>
  <si>
    <t>手洗い</t>
    <rPh sb="0" eb="2">
      <t>テアラ</t>
    </rPh>
    <phoneticPr fontId="8"/>
  </si>
  <si>
    <t>平成26年7月1日</t>
    <rPh sb="0" eb="2">
      <t>ヘイセイ</t>
    </rPh>
    <rPh sb="4" eb="5">
      <t>ネン</t>
    </rPh>
    <rPh sb="6" eb="7">
      <t>ガツ</t>
    </rPh>
    <rPh sb="8" eb="9">
      <t>ニチ</t>
    </rPh>
    <phoneticPr fontId="8"/>
  </si>
  <si>
    <t>おでかけひろば活用型</t>
    <rPh sb="7" eb="10">
      <t>カツヨウガタ</t>
    </rPh>
    <phoneticPr fontId="8"/>
  </si>
  <si>
    <t>0歳4か月～2歳</t>
    <rPh sb="1" eb="2">
      <t>サイ</t>
    </rPh>
    <rPh sb="4" eb="5">
      <t>ゲツ</t>
    </rPh>
    <rPh sb="7" eb="8">
      <t>サイ</t>
    </rPh>
    <phoneticPr fontId="8"/>
  </si>
  <si>
    <t>2名</t>
    <rPh sb="1" eb="2">
      <t>メイ</t>
    </rPh>
    <phoneticPr fontId="8"/>
  </si>
  <si>
    <t>一戸建</t>
    <rPh sb="0" eb="2">
      <t>イッコ</t>
    </rPh>
    <rPh sb="2" eb="3">
      <t>ダ</t>
    </rPh>
    <phoneticPr fontId="8"/>
  </si>
  <si>
    <t>2階建</t>
    <rPh sb="1" eb="3">
      <t>カイダ</t>
    </rPh>
    <phoneticPr fontId="8"/>
  </si>
  <si>
    <t>1階</t>
    <rPh sb="1" eb="2">
      <t>カイ</t>
    </rPh>
    <phoneticPr fontId="8"/>
  </si>
  <si>
    <t>2室</t>
    <rPh sb="1" eb="2">
      <t>シツ</t>
    </rPh>
    <phoneticPr fontId="8"/>
  </si>
  <si>
    <t>全体：40.72㎡</t>
    <rPh sb="0" eb="2">
      <t>ゼンタイ</t>
    </rPh>
    <phoneticPr fontId="8"/>
  </si>
  <si>
    <t>保育室：11.39㎡
ほふく室は保育室と同室</t>
    <phoneticPr fontId="8"/>
  </si>
  <si>
    <t>平成26年6月18日</t>
    <rPh sb="0" eb="2">
      <t>ヘイセイ</t>
    </rPh>
    <rPh sb="4" eb="5">
      <t>ネン</t>
    </rPh>
    <rPh sb="6" eb="7">
      <t>ガツ</t>
    </rPh>
    <rPh sb="9" eb="10">
      <t>ニチ</t>
    </rPh>
    <phoneticPr fontId="8"/>
  </si>
  <si>
    <t>0歳4か月～3歳</t>
    <rPh sb="1" eb="2">
      <t>サイ</t>
    </rPh>
    <rPh sb="4" eb="5">
      <t>ゲツ</t>
    </rPh>
    <rPh sb="7" eb="8">
      <t>サイ</t>
    </rPh>
    <phoneticPr fontId="8"/>
  </si>
  <si>
    <t>3名</t>
    <rPh sb="1" eb="2">
      <t>メイ</t>
    </rPh>
    <phoneticPr fontId="8"/>
  </si>
  <si>
    <t>1室</t>
    <rPh sb="1" eb="2">
      <t>シツ</t>
    </rPh>
    <phoneticPr fontId="8"/>
  </si>
  <si>
    <t>全体：40.36㎡</t>
    <phoneticPr fontId="8"/>
  </si>
  <si>
    <t>保育室：12㎡
乳児室又はほふく室：12㎡</t>
    <phoneticPr fontId="8"/>
  </si>
  <si>
    <t>世田谷区南烏山2-30-11 
1階キッズスペース</t>
    <rPh sb="0" eb="4">
      <t>セタガヤク</t>
    </rPh>
    <rPh sb="4" eb="7">
      <t>ミナミカラスヤマ</t>
    </rPh>
    <rPh sb="17" eb="18">
      <t>カイ</t>
    </rPh>
    <phoneticPr fontId="0"/>
  </si>
  <si>
    <t>平成26年5月1日</t>
    <rPh sb="0" eb="2">
      <t>ヘイセイ</t>
    </rPh>
    <rPh sb="4" eb="5">
      <t>ネン</t>
    </rPh>
    <rPh sb="6" eb="7">
      <t>ガツ</t>
    </rPh>
    <rPh sb="8" eb="9">
      <t>ニチ</t>
    </rPh>
    <phoneticPr fontId="0"/>
  </si>
  <si>
    <t>おでかけひろば活用型</t>
    <rPh sb="7" eb="10">
      <t>カツヨウガタ</t>
    </rPh>
    <phoneticPr fontId="0"/>
  </si>
  <si>
    <t>0歳4か月～3歳（未就園児）</t>
    <rPh sb="1" eb="2">
      <t>サイ</t>
    </rPh>
    <rPh sb="4" eb="5">
      <t>ゲツ</t>
    </rPh>
    <rPh sb="7" eb="8">
      <t>サイ</t>
    </rPh>
    <rPh sb="9" eb="13">
      <t>ミシュウエンジ</t>
    </rPh>
    <phoneticPr fontId="0"/>
  </si>
  <si>
    <t>2名</t>
    <rPh sb="1" eb="2">
      <t>メイ</t>
    </rPh>
    <phoneticPr fontId="0"/>
  </si>
  <si>
    <t>アパート・マンション</t>
  </si>
  <si>
    <t>3階建以上</t>
    <rPh sb="1" eb="3">
      <t>カイダ</t>
    </rPh>
    <rPh sb="3" eb="5">
      <t>イジョウ</t>
    </rPh>
    <phoneticPr fontId="0"/>
  </si>
  <si>
    <t>1階</t>
    <rPh sb="1" eb="2">
      <t>カイ</t>
    </rPh>
    <phoneticPr fontId="0"/>
  </si>
  <si>
    <t>1室</t>
    <rPh sb="1" eb="2">
      <t>シツ</t>
    </rPh>
    <phoneticPr fontId="0"/>
  </si>
  <si>
    <t>全体：76.16㎡</t>
    <rPh sb="0" eb="2">
      <t>ゼンタイ</t>
    </rPh>
    <phoneticPr fontId="0"/>
  </si>
  <si>
    <t>保育室：6.6㎡</t>
    <rPh sb="0" eb="2">
      <t>ホイク</t>
    </rPh>
    <rPh sb="2" eb="3">
      <t>シツ</t>
    </rPh>
    <phoneticPr fontId="0"/>
  </si>
  <si>
    <t>平成27年10月1日</t>
    <rPh sb="0" eb="2">
      <t>ヘイセイ</t>
    </rPh>
    <rPh sb="4" eb="5">
      <t>ネン</t>
    </rPh>
    <rPh sb="7" eb="8">
      <t>ガツ</t>
    </rPh>
    <rPh sb="9" eb="10">
      <t>ニチ</t>
    </rPh>
    <phoneticPr fontId="8"/>
  </si>
  <si>
    <t>0歳6か月～3歳（未就園児）</t>
    <rPh sb="1" eb="2">
      <t>サイ</t>
    </rPh>
    <rPh sb="4" eb="5">
      <t>ゲツ</t>
    </rPh>
    <rPh sb="7" eb="8">
      <t>サイ</t>
    </rPh>
    <rPh sb="9" eb="13">
      <t>ミシュウエンジ</t>
    </rPh>
    <phoneticPr fontId="8"/>
  </si>
  <si>
    <t>3階建以上</t>
    <rPh sb="1" eb="3">
      <t>カイダ</t>
    </rPh>
    <rPh sb="3" eb="5">
      <t>イジョウ</t>
    </rPh>
    <phoneticPr fontId="8"/>
  </si>
  <si>
    <t>2階</t>
    <rPh sb="1" eb="2">
      <t>カイ</t>
    </rPh>
    <phoneticPr fontId="8"/>
  </si>
  <si>
    <t>全体：72.26㎡</t>
    <rPh sb="0" eb="2">
      <t>ゼンタイ</t>
    </rPh>
    <phoneticPr fontId="8"/>
  </si>
  <si>
    <t>保育室：6.6㎡</t>
    <rPh sb="0" eb="3">
      <t>ホイクシツ</t>
    </rPh>
    <phoneticPr fontId="8"/>
  </si>
  <si>
    <t>0歳4か月～未就園児（3歳児）</t>
    <rPh sb="1" eb="2">
      <t>サイ</t>
    </rPh>
    <rPh sb="4" eb="5">
      <t>ゲツ</t>
    </rPh>
    <rPh sb="6" eb="10">
      <t>ミシュウエンジ</t>
    </rPh>
    <rPh sb="12" eb="14">
      <t>サイジ</t>
    </rPh>
    <phoneticPr fontId="8"/>
  </si>
  <si>
    <t>全体：67.5㎡</t>
    <rPh sb="0" eb="2">
      <t>ゼンタイ</t>
    </rPh>
    <phoneticPr fontId="8"/>
  </si>
  <si>
    <t>平成29年12月4日</t>
    <rPh sb="0" eb="2">
      <t>ヘイセイ</t>
    </rPh>
    <rPh sb="4" eb="5">
      <t>ネン</t>
    </rPh>
    <rPh sb="7" eb="8">
      <t>ガツ</t>
    </rPh>
    <rPh sb="9" eb="10">
      <t>ニチ</t>
    </rPh>
    <phoneticPr fontId="0"/>
  </si>
  <si>
    <t>0歳6か月～３歳</t>
    <rPh sb="1" eb="2">
      <t>サイ</t>
    </rPh>
    <rPh sb="4" eb="5">
      <t>ゲツ</t>
    </rPh>
    <rPh sb="7" eb="8">
      <t>サイ</t>
    </rPh>
    <phoneticPr fontId="0"/>
  </si>
  <si>
    <t>一戸建</t>
    <rPh sb="0" eb="2">
      <t>イッコ</t>
    </rPh>
    <rPh sb="2" eb="3">
      <t>ダ</t>
    </rPh>
    <phoneticPr fontId="0"/>
  </si>
  <si>
    <t>2階建</t>
    <rPh sb="1" eb="3">
      <t>カイダ</t>
    </rPh>
    <phoneticPr fontId="0"/>
  </si>
  <si>
    <t>2室</t>
    <rPh sb="1" eb="2">
      <t>シツ</t>
    </rPh>
    <phoneticPr fontId="0"/>
  </si>
  <si>
    <t>全体：48㎡</t>
  </si>
  <si>
    <t>保育室：7㎡</t>
    <rPh sb="0" eb="2">
      <t>ホイク</t>
    </rPh>
    <rPh sb="2" eb="3">
      <t>シツ</t>
    </rPh>
    <phoneticPr fontId="0"/>
  </si>
  <si>
    <t>平成30年4月9日</t>
    <rPh sb="0" eb="2">
      <t>ヘイセイ</t>
    </rPh>
    <rPh sb="4" eb="5">
      <t>ネン</t>
    </rPh>
    <rPh sb="6" eb="7">
      <t>ガツ</t>
    </rPh>
    <rPh sb="8" eb="9">
      <t>ニチ</t>
    </rPh>
    <phoneticPr fontId="8"/>
  </si>
  <si>
    <t>0歳6か月～2歳</t>
    <rPh sb="1" eb="2">
      <t>サイ</t>
    </rPh>
    <rPh sb="4" eb="5">
      <t>ゲツ</t>
    </rPh>
    <rPh sb="7" eb="8">
      <t>サイ</t>
    </rPh>
    <phoneticPr fontId="8"/>
  </si>
  <si>
    <t>アパート・マンション</t>
    <phoneticPr fontId="8"/>
  </si>
  <si>
    <t>平成29年10月1日</t>
    <rPh sb="0" eb="2">
      <t>ヘイセイ</t>
    </rPh>
    <rPh sb="4" eb="5">
      <t>ネン</t>
    </rPh>
    <rPh sb="7" eb="8">
      <t>ガツ</t>
    </rPh>
    <rPh sb="9" eb="10">
      <t>ニチ</t>
    </rPh>
    <phoneticPr fontId="8"/>
  </si>
  <si>
    <t>0歳4か月～3歳（未就園児）</t>
    <rPh sb="1" eb="2">
      <t>サイ</t>
    </rPh>
    <rPh sb="4" eb="5">
      <t>ゲツ</t>
    </rPh>
    <rPh sb="7" eb="8">
      <t>サイ</t>
    </rPh>
    <rPh sb="9" eb="13">
      <t>ミシュウエンジ</t>
    </rPh>
    <phoneticPr fontId="8"/>
  </si>
  <si>
    <t>3室</t>
    <rPh sb="1" eb="2">
      <t>シツ</t>
    </rPh>
    <phoneticPr fontId="8"/>
  </si>
  <si>
    <t>全体：32.21㎡</t>
    <rPh sb="0" eb="2">
      <t>ゼンタイ</t>
    </rPh>
    <phoneticPr fontId="8"/>
  </si>
  <si>
    <t>保育室：12.39㎡
乳児室またはほふく室：12.39㎡</t>
    <rPh sb="0" eb="3">
      <t>ホイクシツ</t>
    </rPh>
    <rPh sb="11" eb="13">
      <t>ニュウジ</t>
    </rPh>
    <rPh sb="13" eb="14">
      <t>シツ</t>
    </rPh>
    <rPh sb="20" eb="21">
      <t>シツ</t>
    </rPh>
    <phoneticPr fontId="8"/>
  </si>
  <si>
    <t>平成30年9月1日</t>
    <rPh sb="0" eb="2">
      <t>ヘイセイ</t>
    </rPh>
    <rPh sb="4" eb="5">
      <t>ネン</t>
    </rPh>
    <rPh sb="6" eb="7">
      <t>ガツ</t>
    </rPh>
    <rPh sb="8" eb="9">
      <t>ニチ</t>
    </rPh>
    <phoneticPr fontId="8"/>
  </si>
  <si>
    <t>0歳4か月～2歳11か月</t>
    <rPh sb="1" eb="2">
      <t>サイ</t>
    </rPh>
    <rPh sb="4" eb="5">
      <t>ゲツ</t>
    </rPh>
    <rPh sb="7" eb="8">
      <t>サイ</t>
    </rPh>
    <rPh sb="11" eb="12">
      <t>ゲツ</t>
    </rPh>
    <phoneticPr fontId="8"/>
  </si>
  <si>
    <t>全体：49.95㎡</t>
    <rPh sb="0" eb="2">
      <t>ゼンタイ</t>
    </rPh>
    <phoneticPr fontId="8"/>
  </si>
  <si>
    <t>保育室：24.28㎡
乳児室またはほふく室：6.6㎡</t>
    <rPh sb="0" eb="3">
      <t>ホイクシツ</t>
    </rPh>
    <rPh sb="11" eb="13">
      <t>ニュウジ</t>
    </rPh>
    <rPh sb="13" eb="14">
      <t>シツ</t>
    </rPh>
    <rPh sb="20" eb="21">
      <t>シツ</t>
    </rPh>
    <phoneticPr fontId="8"/>
  </si>
  <si>
    <t>平成30年6月1日</t>
    <rPh sb="0" eb="2">
      <t>ヘイセイ</t>
    </rPh>
    <rPh sb="4" eb="5">
      <t>ネン</t>
    </rPh>
    <rPh sb="6" eb="7">
      <t>ガツ</t>
    </rPh>
    <rPh sb="8" eb="9">
      <t>ニチ</t>
    </rPh>
    <phoneticPr fontId="0"/>
  </si>
  <si>
    <t>0歳4か月～3歳</t>
    <rPh sb="1" eb="2">
      <t>サイ</t>
    </rPh>
    <rPh sb="4" eb="5">
      <t>ゲツ</t>
    </rPh>
    <rPh sb="7" eb="8">
      <t>サイ</t>
    </rPh>
    <phoneticPr fontId="0"/>
  </si>
  <si>
    <t>全体：27.07㎡</t>
    <rPh sb="0" eb="2">
      <t>ゼンタイ</t>
    </rPh>
    <phoneticPr fontId="0"/>
  </si>
  <si>
    <t>令和元年7月1日</t>
    <rPh sb="0" eb="2">
      <t>レイワ</t>
    </rPh>
    <rPh sb="2" eb="4">
      <t>ガンネン</t>
    </rPh>
    <rPh sb="5" eb="6">
      <t>ガツ</t>
    </rPh>
    <rPh sb="7" eb="8">
      <t>ニチ</t>
    </rPh>
    <phoneticPr fontId="8"/>
  </si>
  <si>
    <t>0歳4か月～5歳</t>
    <rPh sb="1" eb="2">
      <t>サイ</t>
    </rPh>
    <rPh sb="4" eb="5">
      <t>ゲツ</t>
    </rPh>
    <rPh sb="7" eb="8">
      <t>サイ</t>
    </rPh>
    <phoneticPr fontId="8"/>
  </si>
  <si>
    <t>全体：154.37㎡</t>
    <rPh sb="0" eb="2">
      <t>ゼンタイ</t>
    </rPh>
    <phoneticPr fontId="8"/>
  </si>
  <si>
    <t>保育室：10.24㎡
ほふく室は保育室と同室</t>
    <phoneticPr fontId="8"/>
  </si>
  <si>
    <t>3室</t>
    <rPh sb="1" eb="2">
      <t>シツ</t>
    </rPh>
    <phoneticPr fontId="0"/>
  </si>
  <si>
    <t>全体：48㎡</t>
    <rPh sb="0" eb="2">
      <t>ゼンタイ</t>
    </rPh>
    <phoneticPr fontId="0"/>
  </si>
  <si>
    <t>Z5A3B8</t>
    <phoneticPr fontId="8"/>
  </si>
  <si>
    <t>社会福祉法人つながりの会</t>
    <rPh sb="0" eb="2">
      <t>シャカイ</t>
    </rPh>
    <rPh sb="2" eb="4">
      <t>フクシ</t>
    </rPh>
    <rPh sb="4" eb="6">
      <t>ホウジン</t>
    </rPh>
    <rPh sb="11" eb="12">
      <t>カイ</t>
    </rPh>
    <phoneticPr fontId="8"/>
  </si>
  <si>
    <t>平成19年9月1日</t>
    <rPh sb="0" eb="2">
      <t>ヘイセイ</t>
    </rPh>
    <rPh sb="4" eb="5">
      <t>ネン</t>
    </rPh>
    <rPh sb="6" eb="7">
      <t>ガツ</t>
    </rPh>
    <rPh sb="8" eb="9">
      <t>ニチ</t>
    </rPh>
    <phoneticPr fontId="8"/>
  </si>
  <si>
    <t>一般型</t>
    <rPh sb="0" eb="2">
      <t>イッパン</t>
    </rPh>
    <rPh sb="2" eb="3">
      <t>カタ</t>
    </rPh>
    <phoneticPr fontId="8"/>
  </si>
  <si>
    <t>9：00～17：00</t>
    <phoneticPr fontId="8"/>
  </si>
  <si>
    <t>8時間</t>
    <rPh sb="1" eb="3">
      <t>ジカン</t>
    </rPh>
    <phoneticPr fontId="8"/>
  </si>
  <si>
    <t>0歳4か月～就学前</t>
    <rPh sb="1" eb="2">
      <t>サイ</t>
    </rPh>
    <rPh sb="4" eb="5">
      <t>ゲツ</t>
    </rPh>
    <rPh sb="6" eb="9">
      <t>シュウガクマエ</t>
    </rPh>
    <phoneticPr fontId="8"/>
  </si>
  <si>
    <t>全体：30㎡</t>
    <rPh sb="0" eb="2">
      <t>ゼンタイ</t>
    </rPh>
    <phoneticPr fontId="8"/>
  </si>
  <si>
    <t>C7D1E6</t>
  </si>
  <si>
    <t>オリービア保育園ほっとステイぽっぽ</t>
    <rPh sb="5" eb="8">
      <t>ホイクエン</t>
    </rPh>
    <phoneticPr fontId="8"/>
  </si>
  <si>
    <t>社会福祉法人　東京育成園</t>
    <rPh sb="0" eb="2">
      <t>シャカイ</t>
    </rPh>
    <rPh sb="2" eb="4">
      <t>フクシ</t>
    </rPh>
    <rPh sb="4" eb="6">
      <t>ホウジン</t>
    </rPh>
    <rPh sb="7" eb="9">
      <t>トウキョウ</t>
    </rPh>
    <rPh sb="9" eb="11">
      <t>イクセイ</t>
    </rPh>
    <rPh sb="11" eb="12">
      <t>エン</t>
    </rPh>
    <phoneticPr fontId="8"/>
  </si>
  <si>
    <t>世田谷区上馬4-12-3</t>
    <rPh sb="0" eb="3">
      <t>セタガヤ</t>
    </rPh>
    <rPh sb="3" eb="4">
      <t>ク</t>
    </rPh>
    <rPh sb="4" eb="6">
      <t>カミウマ</t>
    </rPh>
    <phoneticPr fontId="8"/>
  </si>
  <si>
    <t>03-5431-5536</t>
    <phoneticPr fontId="8"/>
  </si>
  <si>
    <t>平成28年4月20日</t>
    <rPh sb="0" eb="2">
      <t>ヘイセイ</t>
    </rPh>
    <rPh sb="4" eb="5">
      <t>ネン</t>
    </rPh>
    <rPh sb="6" eb="7">
      <t>ガツ</t>
    </rPh>
    <rPh sb="9" eb="10">
      <t>ニチ</t>
    </rPh>
    <phoneticPr fontId="8"/>
  </si>
  <si>
    <t>10：00～17：00</t>
    <phoneticPr fontId="8"/>
  </si>
  <si>
    <t>7時間</t>
    <rPh sb="1" eb="3">
      <t>ジカン</t>
    </rPh>
    <phoneticPr fontId="8"/>
  </si>
  <si>
    <t>1歳～就学前</t>
    <rPh sb="1" eb="2">
      <t>サイ</t>
    </rPh>
    <rPh sb="3" eb="6">
      <t>シュウガクマエ</t>
    </rPh>
    <phoneticPr fontId="8"/>
  </si>
  <si>
    <t>7名</t>
    <rPh sb="1" eb="2">
      <t>メイ</t>
    </rPh>
    <phoneticPr fontId="8"/>
  </si>
  <si>
    <t>3階</t>
    <rPh sb="1" eb="2">
      <t>カイ</t>
    </rPh>
    <phoneticPr fontId="8"/>
  </si>
  <si>
    <t>全体：37.05㎡</t>
    <rPh sb="0" eb="2">
      <t>ゼンタイ</t>
    </rPh>
    <phoneticPr fontId="8"/>
  </si>
  <si>
    <t>保育室：37.05㎡</t>
    <rPh sb="0" eb="2">
      <t>ホイク</t>
    </rPh>
    <rPh sb="2" eb="3">
      <t>シツ</t>
    </rPh>
    <phoneticPr fontId="8"/>
  </si>
  <si>
    <t>なし</t>
    <phoneticPr fontId="8"/>
  </si>
  <si>
    <t>W6X1Y9</t>
  </si>
  <si>
    <t>ほっとステイ　カムパネルラ経堂</t>
    <rPh sb="13" eb="15">
      <t>キョウドウ</t>
    </rPh>
    <phoneticPr fontId="8"/>
  </si>
  <si>
    <t>特定非営利活動法人フローレンス</t>
    <rPh sb="0" eb="9">
      <t>トクテイヒエイリカツドウホウジン</t>
    </rPh>
    <phoneticPr fontId="8"/>
  </si>
  <si>
    <t>世田谷区宮坂3-15-15　子ども・子育て総合センター２階</t>
    <rPh sb="0" eb="4">
      <t>セタガヤク</t>
    </rPh>
    <rPh sb="4" eb="6">
      <t>ミヤサカ</t>
    </rPh>
    <rPh sb="14" eb="15">
      <t>コ</t>
    </rPh>
    <rPh sb="18" eb="20">
      <t>コソダ</t>
    </rPh>
    <rPh sb="21" eb="23">
      <t>ソウゴウ</t>
    </rPh>
    <rPh sb="28" eb="29">
      <t>カイ</t>
    </rPh>
    <phoneticPr fontId="8"/>
  </si>
  <si>
    <t>03-6413-5612</t>
    <phoneticPr fontId="8"/>
  </si>
  <si>
    <t>平成29年1月4日</t>
    <rPh sb="0" eb="2">
      <t>ヘイセイ</t>
    </rPh>
    <rPh sb="4" eb="5">
      <t>ネン</t>
    </rPh>
    <rPh sb="6" eb="7">
      <t>ガツ</t>
    </rPh>
    <rPh sb="8" eb="9">
      <t>ニチ</t>
    </rPh>
    <phoneticPr fontId="8"/>
  </si>
  <si>
    <t>全体：291㎡</t>
    <rPh sb="0" eb="2">
      <t>ゼンタイ</t>
    </rPh>
    <phoneticPr fontId="8"/>
  </si>
  <si>
    <t>保育室：43.01㎡</t>
    <rPh sb="0" eb="2">
      <t>ホイク</t>
    </rPh>
    <rPh sb="2" eb="3">
      <t>シツ</t>
    </rPh>
    <phoneticPr fontId="8"/>
  </si>
  <si>
    <t>ほっとステイCIRCUS</t>
    <phoneticPr fontId="8"/>
  </si>
  <si>
    <t>社会福祉法人和光会</t>
    <rPh sb="0" eb="2">
      <t>シャカイ</t>
    </rPh>
    <rPh sb="2" eb="4">
      <t>フクシ</t>
    </rPh>
    <rPh sb="4" eb="6">
      <t>ホウジン</t>
    </rPh>
    <rPh sb="6" eb="8">
      <t>ワコウ</t>
    </rPh>
    <rPh sb="8" eb="9">
      <t>カイ</t>
    </rPh>
    <phoneticPr fontId="8"/>
  </si>
  <si>
    <t>令和2年6月29日</t>
    <rPh sb="0" eb="2">
      <t>レイワ</t>
    </rPh>
    <rPh sb="3" eb="4">
      <t>ネン</t>
    </rPh>
    <rPh sb="5" eb="6">
      <t>ガツ</t>
    </rPh>
    <rPh sb="8" eb="9">
      <t>ニチ</t>
    </rPh>
    <phoneticPr fontId="8"/>
  </si>
  <si>
    <t>9：30～15：30</t>
  </si>
  <si>
    <t>6時間</t>
    <rPh sb="1" eb="3">
      <t>ジカン</t>
    </rPh>
    <phoneticPr fontId="8"/>
  </si>
  <si>
    <t>0歳4か月～就学前</t>
    <rPh sb="1" eb="2">
      <t>サイ</t>
    </rPh>
    <rPh sb="4" eb="5">
      <t>ゲツ</t>
    </rPh>
    <rPh sb="6" eb="9">
      <t>シュウガクマエ</t>
    </rPh>
    <phoneticPr fontId="0"/>
  </si>
  <si>
    <t>全体：29.54㎡</t>
    <rPh sb="0" eb="2">
      <t>ゼンタイ</t>
    </rPh>
    <phoneticPr fontId="8"/>
  </si>
  <si>
    <t>保育室：29.54㎡</t>
    <rPh sb="0" eb="2">
      <t>ホイク</t>
    </rPh>
    <rPh sb="2" eb="3">
      <t>シツ</t>
    </rPh>
    <phoneticPr fontId="8"/>
  </si>
  <si>
    <t>基準日</t>
    <rPh sb="0" eb="3">
      <t>キジュンビ</t>
    </rPh>
    <phoneticPr fontId="8"/>
  </si>
  <si>
    <t>現在</t>
    <rPh sb="0" eb="2">
      <t>ゲンザイ</t>
    </rPh>
    <phoneticPr fontId="8"/>
  </si>
  <si>
    <t>１－⑥</t>
    <phoneticPr fontId="8"/>
  </si>
  <si>
    <t>おでかけひろば構成員名簿</t>
    <phoneticPr fontId="18"/>
  </si>
  <si>
    <r>
      <t>※</t>
    </r>
    <r>
      <rPr>
        <b/>
        <u/>
        <sz val="9"/>
        <color theme="1"/>
        <rFont val="ＭＳ Ｐゴシック"/>
        <family val="3"/>
        <charset val="128"/>
      </rPr>
      <t>職員配置２名以上に含まれる人</t>
    </r>
    <r>
      <rPr>
        <sz val="9"/>
        <color theme="1"/>
        <rFont val="ＭＳ Ｐゴシック"/>
        <family val="3"/>
        <charset val="128"/>
      </rPr>
      <t>のみ記載してください。</t>
    </r>
    <phoneticPr fontId="18"/>
  </si>
  <si>
    <t>←１－①を入力すると自動で記入されます。</t>
  </si>
  <si>
    <t>専任職員の状況</t>
  </si>
  <si>
    <t>通し番号</t>
    <rPh sb="0" eb="1">
      <t>トオ</t>
    </rPh>
    <rPh sb="2" eb="4">
      <t>バンゴウ</t>
    </rPh>
    <phoneticPr fontId="18"/>
  </si>
  <si>
    <t>資格証提出
確認欄</t>
    <rPh sb="0" eb="3">
      <t>シカクショウ</t>
    </rPh>
    <rPh sb="3" eb="5">
      <t>テイシュツ</t>
    </rPh>
    <rPh sb="6" eb="8">
      <t>カクニン</t>
    </rPh>
    <rPh sb="8" eb="9">
      <t>ラン</t>
    </rPh>
    <phoneticPr fontId="8"/>
  </si>
  <si>
    <t>区分
（責任者に○）</t>
    <rPh sb="0" eb="2">
      <t>クブン</t>
    </rPh>
    <rPh sb="4" eb="7">
      <t>セキニンシャ</t>
    </rPh>
    <phoneticPr fontId="18"/>
  </si>
  <si>
    <t>従事する事業</t>
    <rPh sb="0" eb="2">
      <t>ジュウジ</t>
    </rPh>
    <rPh sb="4" eb="6">
      <t>ジギョウ</t>
    </rPh>
    <phoneticPr fontId="8"/>
  </si>
  <si>
    <t>氏　名</t>
    <rPh sb="0" eb="1">
      <t>シ</t>
    </rPh>
    <rPh sb="2" eb="3">
      <t>メイ</t>
    </rPh>
    <phoneticPr fontId="18"/>
  </si>
  <si>
    <t>勤務形態</t>
    <rPh sb="0" eb="2">
      <t>キンム</t>
    </rPh>
    <rPh sb="2" eb="4">
      <t>ケイタイ</t>
    </rPh>
    <phoneticPr fontId="18"/>
  </si>
  <si>
    <t>職務内容</t>
    <rPh sb="0" eb="2">
      <t>ショクム</t>
    </rPh>
    <rPh sb="2" eb="4">
      <t>ナイヨウ</t>
    </rPh>
    <phoneticPr fontId="18"/>
  </si>
  <si>
    <t>主な資格</t>
    <rPh sb="0" eb="1">
      <t>オモ</t>
    </rPh>
    <rPh sb="2" eb="4">
      <t>シカク</t>
    </rPh>
    <phoneticPr fontId="18"/>
  </si>
  <si>
    <t>左欄資格
について
１年以上の
職務経験の有無</t>
    <rPh sb="0" eb="2">
      <t>サラン</t>
    </rPh>
    <rPh sb="11" eb="14">
      <t>ネンイジョウ</t>
    </rPh>
    <rPh sb="21" eb="23">
      <t>ウム</t>
    </rPh>
    <phoneticPr fontId="8"/>
  </si>
  <si>
    <t>勤務時間等
（月○日、１日○時間、
○：○～○：○）</t>
    <rPh sb="0" eb="2">
      <t>キンム</t>
    </rPh>
    <rPh sb="2" eb="5">
      <t>ジカントウ</t>
    </rPh>
    <rPh sb="7" eb="8">
      <t>ツキ</t>
    </rPh>
    <rPh sb="9" eb="10">
      <t>ニチ</t>
    </rPh>
    <rPh sb="12" eb="13">
      <t>ニチ</t>
    </rPh>
    <rPh sb="14" eb="16">
      <t>ジカン</t>
    </rPh>
    <phoneticPr fontId="18"/>
  </si>
  <si>
    <t>備考
兼務するひろば施設名
転入日・転出日等</t>
    <rPh sb="0" eb="2">
      <t>ビコウ</t>
    </rPh>
    <rPh sb="3" eb="5">
      <t>ケンム</t>
    </rPh>
    <rPh sb="10" eb="12">
      <t>シセツ</t>
    </rPh>
    <rPh sb="12" eb="13">
      <t>メイ</t>
    </rPh>
    <rPh sb="14" eb="17">
      <t>テンニュウビ</t>
    </rPh>
    <rPh sb="18" eb="21">
      <t>テンシュツビ</t>
    </rPh>
    <rPh sb="21" eb="22">
      <t>トウ</t>
    </rPh>
    <phoneticPr fontId="18"/>
  </si>
  <si>
    <t>勤務時間等</t>
    <rPh sb="0" eb="2">
      <t>キンム</t>
    </rPh>
    <rPh sb="2" eb="4">
      <t>ジカン</t>
    </rPh>
    <rPh sb="4" eb="5">
      <t>トウ</t>
    </rPh>
    <phoneticPr fontId="18"/>
  </si>
  <si>
    <t>休憩時間</t>
    <rPh sb="0" eb="2">
      <t>キュウケイ</t>
    </rPh>
    <rPh sb="2" eb="4">
      <t>ジカン</t>
    </rPh>
    <phoneticPr fontId="18"/>
  </si>
  <si>
    <t>1日あたり</t>
    <rPh sb="1" eb="2">
      <t>ニチ</t>
    </rPh>
    <phoneticPr fontId="18"/>
  </si>
  <si>
    <t>1か月あたり</t>
    <rPh sb="2" eb="3">
      <t>ゲツ</t>
    </rPh>
    <phoneticPr fontId="18"/>
  </si>
  <si>
    <t>管理用</t>
    <rPh sb="0" eb="3">
      <t>カンリヨウ</t>
    </rPh>
    <phoneticPr fontId="44"/>
  </si>
  <si>
    <t>ほっと
ワーク</t>
    <phoneticPr fontId="8"/>
  </si>
  <si>
    <t>レス
パイト</t>
    <phoneticPr fontId="8"/>
  </si>
  <si>
    <t>法人内
他ひろば</t>
    <rPh sb="0" eb="3">
      <t>ホウジンナイ</t>
    </rPh>
    <rPh sb="4" eb="5">
      <t>タ</t>
    </rPh>
    <phoneticPr fontId="8"/>
  </si>
  <si>
    <t>(記入例)</t>
    <rPh sb="1" eb="3">
      <t>キニュウ</t>
    </rPh>
    <rPh sb="3" eb="4">
      <t>レイ</t>
    </rPh>
    <phoneticPr fontId="18"/>
  </si>
  <si>
    <t>枚数</t>
    <rPh sb="0" eb="2">
      <t>マイスウ</t>
    </rPh>
    <phoneticPr fontId="8"/>
  </si>
  <si>
    <t>資格名</t>
    <rPh sb="0" eb="3">
      <t>シカクメイ</t>
    </rPh>
    <phoneticPr fontId="8"/>
  </si>
  <si>
    <t>○</t>
    <phoneticPr fontId="18"/>
  </si>
  <si>
    <t>〇</t>
  </si>
  <si>
    <t>東京　太郎</t>
    <rPh sb="0" eb="2">
      <t>トウキョウ</t>
    </rPh>
    <rPh sb="3" eb="5">
      <t>タロウ</t>
    </rPh>
    <phoneticPr fontId="18"/>
  </si>
  <si>
    <t>非常勤</t>
    <rPh sb="0" eb="3">
      <t>ヒジョウキン</t>
    </rPh>
    <phoneticPr fontId="18"/>
  </si>
  <si>
    <t>おでかけひろば責任者
おでかけひろばスタッフ</t>
    <rPh sb="7" eb="10">
      <t>セキニンシャ</t>
    </rPh>
    <phoneticPr fontId="18"/>
  </si>
  <si>
    <r>
      <t xml:space="preserve">保育士・研修修了
</t>
    </r>
    <r>
      <rPr>
        <b/>
        <sz val="10"/>
        <color rgb="FFFF0000"/>
        <rFont val="ＭＳ Ｐゴシック"/>
        <family val="3"/>
        <charset val="128"/>
      </rPr>
      <t>（選択）</t>
    </r>
    <rPh sb="0" eb="2">
      <t>ホイク</t>
    </rPh>
    <rPh sb="2" eb="3">
      <t>シ</t>
    </rPh>
    <rPh sb="4" eb="6">
      <t>ケンシュウ</t>
    </rPh>
    <rPh sb="6" eb="8">
      <t>シュウリョウ</t>
    </rPh>
    <rPh sb="10" eb="12">
      <t>センタク</t>
    </rPh>
    <phoneticPr fontId="18"/>
  </si>
  <si>
    <t>有</t>
    <phoneticPr fontId="18"/>
  </si>
  <si>
    <t>月２０ 日、１日７時間</t>
    <rPh sb="0" eb="1">
      <t>ツキ</t>
    </rPh>
    <rPh sb="4" eb="5">
      <t>ニチ</t>
    </rPh>
    <rPh sb="7" eb="8">
      <t>ニチ</t>
    </rPh>
    <rPh sb="9" eb="11">
      <t>ジカン</t>
    </rPh>
    <phoneticPr fontId="18"/>
  </si>
  <si>
    <t xml:space="preserve">おでかけひろば●●兼務
</t>
    <rPh sb="9" eb="11">
      <t>ケンム</t>
    </rPh>
    <phoneticPr fontId="18"/>
  </si>
  <si>
    <t>月</t>
    <rPh sb="0" eb="1">
      <t>ツキ</t>
    </rPh>
    <phoneticPr fontId="18"/>
  </si>
  <si>
    <t>日</t>
    <rPh sb="0" eb="1">
      <t>ニチ</t>
    </rPh>
    <phoneticPr fontId="18"/>
  </si>
  <si>
    <t>、</t>
    <phoneticPr fontId="18"/>
  </si>
  <si>
    <t>1日</t>
    <rPh sb="1" eb="2">
      <t>ニチ</t>
    </rPh>
    <phoneticPr fontId="18"/>
  </si>
  <si>
    <t>時間</t>
    <rPh sb="0" eb="2">
      <t>ジカン</t>
    </rPh>
    <phoneticPr fontId="18"/>
  </si>
  <si>
    <t>1日</t>
    <rPh sb="1" eb="2">
      <t>ニチ</t>
    </rPh>
    <phoneticPr fontId="44"/>
  </si>
  <si>
    <t>半日</t>
    <rPh sb="0" eb="2">
      <t>ハンニチ</t>
    </rPh>
    <phoneticPr fontId="44"/>
  </si>
  <si>
    <r>
      <t xml:space="preserve">その他
</t>
    </r>
    <r>
      <rPr>
        <b/>
        <sz val="10"/>
        <color rgb="FFFF0000"/>
        <rFont val="ＭＳ Ｐゴシック"/>
        <family val="3"/>
        <charset val="128"/>
      </rPr>
      <t>（自由記述）</t>
    </r>
    <rPh sb="2" eb="3">
      <t>タ</t>
    </rPh>
    <rPh sb="5" eb="9">
      <t>ジユウキジュツ</t>
    </rPh>
    <phoneticPr fontId="18"/>
  </si>
  <si>
    <t>経験年数　１２年</t>
  </si>
  <si>
    <t>１０：００～１７：００</t>
    <phoneticPr fontId="18"/>
  </si>
  <si>
    <t>9：30</t>
    <phoneticPr fontId="18"/>
  </si>
  <si>
    <t>～</t>
    <phoneticPr fontId="18"/>
  </si>
  <si>
    <t>15：30</t>
    <phoneticPr fontId="18"/>
  </si>
  <si>
    <t>0：30</t>
    <phoneticPr fontId="18"/>
  </si>
  <si>
    <t>　</t>
    <phoneticPr fontId="8"/>
  </si>
  <si>
    <t>一時預かり常勤</t>
    <rPh sb="0" eb="2">
      <t>イチジ</t>
    </rPh>
    <rPh sb="2" eb="3">
      <t>アズ</t>
    </rPh>
    <rPh sb="5" eb="7">
      <t>ジョウキン</t>
    </rPh>
    <phoneticPr fontId="8"/>
  </si>
  <si>
    <t>※
備考欄
記入</t>
    <rPh sb="2" eb="4">
      <t>ビコウ</t>
    </rPh>
    <rPh sb="4" eb="5">
      <t>ラン</t>
    </rPh>
    <rPh sb="6" eb="8">
      <t>キニュウ</t>
    </rPh>
    <phoneticPr fontId="8"/>
  </si>
  <si>
    <t>おでかけひろば
職員合計</t>
    <rPh sb="8" eb="10">
      <t>ショクイン</t>
    </rPh>
    <rPh sb="10" eb="12">
      <t>ゴウケイ</t>
    </rPh>
    <phoneticPr fontId="8"/>
  </si>
  <si>
    <t>一時預かり非常勤</t>
    <rPh sb="0" eb="3">
      <t>イチジアズ</t>
    </rPh>
    <rPh sb="5" eb="8">
      <t>ヒジョウキン</t>
    </rPh>
    <phoneticPr fontId="8"/>
  </si>
  <si>
    <t>（注１） １人ずつ記入すること。</t>
    <rPh sb="6" eb="7">
      <t>ニン</t>
    </rPh>
    <rPh sb="9" eb="11">
      <t>キニュウ</t>
    </rPh>
    <phoneticPr fontId="18"/>
  </si>
  <si>
    <t>ほっとステイ事業・ワークスペースひろば型事業レスパイト事業に従事するため、以下の通り資格証を提出します。</t>
    <rPh sb="6" eb="8">
      <t>ジギョウ</t>
    </rPh>
    <rPh sb="19" eb="20">
      <t>カタ</t>
    </rPh>
    <rPh sb="20" eb="22">
      <t>ジギョウ</t>
    </rPh>
    <rPh sb="27" eb="29">
      <t>ジギョウ</t>
    </rPh>
    <rPh sb="30" eb="32">
      <t>ジュウジ</t>
    </rPh>
    <rPh sb="37" eb="39">
      <t>イカ</t>
    </rPh>
    <rPh sb="40" eb="41">
      <t>トオ</t>
    </rPh>
    <rPh sb="42" eb="45">
      <t>シカクショウ</t>
    </rPh>
    <rPh sb="46" eb="48">
      <t>テイシュツ</t>
    </rPh>
    <phoneticPr fontId="8"/>
  </si>
  <si>
    <r>
      <t>（注２） 通し番号15以降は、行を非表示にしています。</t>
    </r>
    <r>
      <rPr>
        <b/>
        <sz val="10"/>
        <color theme="1"/>
        <rFont val="ＭＳ Ｐゴシック"/>
        <family val="3"/>
        <charset val="128"/>
      </rPr>
      <t>必要人数分だけ再表示</t>
    </r>
    <r>
      <rPr>
        <sz val="10"/>
        <color theme="1"/>
        <rFont val="ＭＳ Ｐゴシック"/>
        <family val="3"/>
        <charset val="128"/>
      </rPr>
      <t>にしてご使用ください。</t>
    </r>
    <rPh sb="5" eb="6">
      <t>トオ</t>
    </rPh>
    <rPh sb="7" eb="9">
      <t>バンゴウ</t>
    </rPh>
    <rPh sb="11" eb="13">
      <t>イコウ</t>
    </rPh>
    <rPh sb="15" eb="16">
      <t>ギョウ</t>
    </rPh>
    <rPh sb="17" eb="20">
      <t>ヒヒョウジ</t>
    </rPh>
    <rPh sb="27" eb="29">
      <t>ヒツヨウ</t>
    </rPh>
    <rPh sb="29" eb="31">
      <t>ニンズウ</t>
    </rPh>
    <rPh sb="31" eb="32">
      <t>ブン</t>
    </rPh>
    <rPh sb="34" eb="37">
      <t>サイヒョウジ</t>
    </rPh>
    <rPh sb="41" eb="43">
      <t>シヨウ</t>
    </rPh>
    <phoneticPr fontId="18"/>
  </si>
  <si>
    <t>保育士</t>
    <rPh sb="0" eb="3">
      <t>ホイクシ</t>
    </rPh>
    <phoneticPr fontId="8"/>
  </si>
  <si>
    <t>枚</t>
    <rPh sb="0" eb="1">
      <t>マイ</t>
    </rPh>
    <phoneticPr fontId="8"/>
  </si>
  <si>
    <t>　</t>
    <phoneticPr fontId="18"/>
  </si>
  <si>
    <t>保育サポーター養成講座修了証（女性労働協会発行）</t>
    <rPh sb="0" eb="2">
      <t>ホイク</t>
    </rPh>
    <rPh sb="7" eb="11">
      <t>ヨウセイコウザ</t>
    </rPh>
    <rPh sb="11" eb="13">
      <t>シュウリョウ</t>
    </rPh>
    <rPh sb="13" eb="14">
      <t>アカシ</t>
    </rPh>
    <rPh sb="15" eb="19">
      <t>ジョセイロウドウ</t>
    </rPh>
    <rPh sb="19" eb="21">
      <t>キョウカイ</t>
    </rPh>
    <rPh sb="21" eb="23">
      <t>ハッコウ</t>
    </rPh>
    <phoneticPr fontId="8"/>
  </si>
  <si>
    <t>子育て支援員研修修了証</t>
    <rPh sb="0" eb="2">
      <t>コソダ</t>
    </rPh>
    <rPh sb="3" eb="6">
      <t>シエンイン</t>
    </rPh>
    <rPh sb="6" eb="8">
      <t>ケンシュウ</t>
    </rPh>
    <rPh sb="8" eb="10">
      <t>シュウリョウ</t>
    </rPh>
    <rPh sb="10" eb="11">
      <t>アカシ</t>
    </rPh>
    <phoneticPr fontId="8"/>
  </si>
  <si>
    <t>合計</t>
    <rPh sb="0" eb="2">
      <t>ゴウケイ</t>
    </rPh>
    <phoneticPr fontId="8"/>
  </si>
  <si>
    <t>１－⑥別紙</t>
    <phoneticPr fontId="8"/>
  </si>
  <si>
    <t>【専任職員の要件・おでかけひろば構成員名簿について】</t>
    <rPh sb="1" eb="5">
      <t>センニンショクイン</t>
    </rPh>
    <rPh sb="6" eb="8">
      <t>ヨウケン</t>
    </rPh>
    <rPh sb="16" eb="19">
      <t>コウセイイン</t>
    </rPh>
    <rPh sb="19" eb="21">
      <t>メイボ</t>
    </rPh>
    <phoneticPr fontId="18"/>
  </si>
  <si>
    <t>・専任職員とはひろばの開設時間中（ひろばの担当職員として配置されている時間）、にひろば事業に従事している職員のこと。</t>
    <rPh sb="1" eb="5">
      <t>センニンショクイン</t>
    </rPh>
    <rPh sb="15" eb="16">
      <t>ナカ</t>
    </rPh>
    <phoneticPr fontId="8"/>
  </si>
  <si>
    <t>　常に同じ担当者であることは要件としていないため、職員がローテーションで業務に従事することも差し支えない。</t>
    <phoneticPr fontId="8"/>
  </si>
  <si>
    <t>→世田谷区おでかけひろば事業実施要綱第５条５項に記載の「専任の者２名以上」に含まれる職員を記載してください。</t>
    <phoneticPr fontId="8"/>
  </si>
  <si>
    <t>　月1回、隔月1回等の専門相談を行う方や事務の担当者等で、上記「専任の者２名以上」に含まれない方は、記載せず、１－⑥ー２「援助会員名簿」に記載してください。</t>
    <phoneticPr fontId="8"/>
  </si>
  <si>
    <t>【記入内容について】</t>
    <rPh sb="1" eb="3">
      <t>キニュウ</t>
    </rPh>
    <phoneticPr fontId="8"/>
  </si>
  <si>
    <t>・責任者の氏名の左列に「〇」を選択してください。</t>
    <rPh sb="1" eb="4">
      <t>セキニンシャ</t>
    </rPh>
    <rPh sb="5" eb="7">
      <t>シメイ</t>
    </rPh>
    <rPh sb="8" eb="10">
      <t>ヒダリレツ</t>
    </rPh>
    <rPh sb="15" eb="17">
      <t>センタク</t>
    </rPh>
    <phoneticPr fontId="8"/>
  </si>
  <si>
    <t>・ほっとステイ・ワークスペース・レスパイト事業に従事する場合、及び法人内の他のおでかけひろばに従事する場合は、氏名の左列の「〇」を選択してください。</t>
    <rPh sb="21" eb="23">
      <t>ジギョウ</t>
    </rPh>
    <rPh sb="24" eb="26">
      <t>ジュウジ</t>
    </rPh>
    <rPh sb="28" eb="30">
      <t>バアイ</t>
    </rPh>
    <rPh sb="31" eb="32">
      <t>オヨ</t>
    </rPh>
    <rPh sb="33" eb="36">
      <t>ホウジンナイ</t>
    </rPh>
    <rPh sb="37" eb="38">
      <t>ホカ</t>
    </rPh>
    <rPh sb="47" eb="49">
      <t>ジュウジ</t>
    </rPh>
    <rPh sb="51" eb="53">
      <t>バアイ</t>
    </rPh>
    <rPh sb="55" eb="57">
      <t>シメイ</t>
    </rPh>
    <rPh sb="58" eb="59">
      <t>ヒダリ</t>
    </rPh>
    <rPh sb="59" eb="60">
      <t>レツ</t>
    </rPh>
    <rPh sb="65" eb="67">
      <t>センタク</t>
    </rPh>
    <phoneticPr fontId="8"/>
  </si>
  <si>
    <t>・常勤・非常勤の職員を記載してください。</t>
    <phoneticPr fontId="18"/>
  </si>
  <si>
    <t>・氏名は資格証と齟齬がないように記入してください。</t>
    <rPh sb="1" eb="3">
      <t>シメイ</t>
    </rPh>
    <rPh sb="4" eb="7">
      <t>シカクショウ</t>
    </rPh>
    <rPh sb="8" eb="10">
      <t>ソゴ</t>
    </rPh>
    <rPh sb="16" eb="18">
      <t>キニュウ</t>
    </rPh>
    <phoneticPr fontId="8"/>
  </si>
  <si>
    <t>・職務内容は全職員についてプルダウンから選択してください。</t>
    <phoneticPr fontId="8"/>
  </si>
  <si>
    <t>・主な資格は上段はプルダウンから選択し、下段は以下に記載の内容を参考に自由記述してください。</t>
    <rPh sb="1" eb="2">
      <t>オモ</t>
    </rPh>
    <rPh sb="3" eb="5">
      <t>シカク</t>
    </rPh>
    <rPh sb="6" eb="8">
      <t>ウエダン</t>
    </rPh>
    <rPh sb="16" eb="18">
      <t>センタク</t>
    </rPh>
    <rPh sb="20" eb="22">
      <t>ゲダン</t>
    </rPh>
    <rPh sb="23" eb="25">
      <t>イカ</t>
    </rPh>
    <rPh sb="26" eb="28">
      <t>キサイ</t>
    </rPh>
    <rPh sb="29" eb="31">
      <t>ナイヨウ</t>
    </rPh>
    <rPh sb="32" eb="34">
      <t>サンコウ</t>
    </rPh>
    <rPh sb="35" eb="39">
      <t>ジユウキジュツ</t>
    </rPh>
    <phoneticPr fontId="8"/>
  </si>
  <si>
    <t>・勤務時間等はこちらの水色セルに24時間標記で入力してください。休憩時間はなければ入力不要ですが労働基準法に基づき、設定してください。</t>
    <rPh sb="18" eb="22">
      <t>ジカンヒョウキ</t>
    </rPh>
    <rPh sb="48" eb="53">
      <t>ロウドウキジュンホウ</t>
    </rPh>
    <rPh sb="54" eb="55">
      <t>モト</t>
    </rPh>
    <rPh sb="58" eb="60">
      <t>セッテイ</t>
    </rPh>
    <phoneticPr fontId="8"/>
  </si>
  <si>
    <t>・資格について職務経験の有無は以下に記載の内容を参考に記入してください。</t>
    <rPh sb="1" eb="3">
      <t>シカク</t>
    </rPh>
    <rPh sb="7" eb="11">
      <t>ショクムケイケン</t>
    </rPh>
    <rPh sb="12" eb="14">
      <t>ウム</t>
    </rPh>
    <rPh sb="15" eb="17">
      <t>イカ</t>
    </rPh>
    <rPh sb="18" eb="20">
      <t>キサイ</t>
    </rPh>
    <rPh sb="21" eb="23">
      <t>ナイヨウ</t>
    </rPh>
    <rPh sb="24" eb="26">
      <t>サンコウ</t>
    </rPh>
    <rPh sb="27" eb="29">
      <t>キニュウ</t>
    </rPh>
    <phoneticPr fontId="8"/>
  </si>
  <si>
    <t>・法人内の他のおでかけひろばで「〇」を選択した場合は、該当の施設名を補記してください。</t>
    <rPh sb="23" eb="25">
      <t>バアイ</t>
    </rPh>
    <rPh sb="27" eb="29">
      <t>ガイトウ</t>
    </rPh>
    <rPh sb="30" eb="33">
      <t>シセツメイ</t>
    </rPh>
    <rPh sb="34" eb="36">
      <t>ホキ</t>
    </rPh>
    <phoneticPr fontId="8"/>
  </si>
  <si>
    <t>・複数施設運営で施設を兼務する場合、１か月の従事日数が31日を超えないように注意してください。</t>
    <rPh sb="1" eb="3">
      <t>フクスウ</t>
    </rPh>
    <rPh sb="3" eb="5">
      <t>シセツ</t>
    </rPh>
    <rPh sb="5" eb="7">
      <t>ウンエイ</t>
    </rPh>
    <rPh sb="8" eb="10">
      <t>シセツ</t>
    </rPh>
    <rPh sb="11" eb="13">
      <t>ケンム</t>
    </rPh>
    <rPh sb="15" eb="17">
      <t>バアイ</t>
    </rPh>
    <rPh sb="20" eb="21">
      <t>ゲツ</t>
    </rPh>
    <rPh sb="22" eb="24">
      <t>ジュウジ</t>
    </rPh>
    <rPh sb="24" eb="26">
      <t>ニッスウ</t>
    </rPh>
    <rPh sb="29" eb="30">
      <t>ニチ</t>
    </rPh>
    <rPh sb="31" eb="32">
      <t>コ</t>
    </rPh>
    <rPh sb="38" eb="40">
      <t>チュウイ</t>
    </rPh>
    <phoneticPr fontId="8"/>
  </si>
  <si>
    <t>【おでかけひろば事業における常勤職員の要件について】</t>
    <phoneticPr fontId="18"/>
  </si>
  <si>
    <t>ひろばに週５日以上勤務し、所定労働時間内フルタイムで従事する者とする。</t>
    <phoneticPr fontId="8"/>
  </si>
  <si>
    <t xml:space="preserve">所定労働時間については、開設時間の最低基準である５時間の他に、前準備・後片付け・事務処理等を含めた７時間から８時間程度を想定している。
</t>
    <phoneticPr fontId="8"/>
  </si>
  <si>
    <t>よって、週に○時間以上というものではなく、前述の要件を満たす者を常勤職員とする。これを満たさない者については非常勤職員とする。</t>
    <phoneticPr fontId="8"/>
  </si>
  <si>
    <t>【主な資格について】</t>
    <rPh sb="1" eb="2">
      <t>オモ</t>
    </rPh>
    <rPh sb="3" eb="5">
      <t>シカク</t>
    </rPh>
    <phoneticPr fontId="18"/>
  </si>
  <si>
    <t>主な資格の記載については、以下を参考にしてください。１人で複数資格を有している場合は、主に担当する業務に要する資格を優先してください。</t>
    <rPh sb="0" eb="1">
      <t>オモ</t>
    </rPh>
    <rPh sb="2" eb="4">
      <t>シカク</t>
    </rPh>
    <rPh sb="5" eb="7">
      <t>キサイ</t>
    </rPh>
    <rPh sb="16" eb="18">
      <t>サンコウ</t>
    </rPh>
    <rPh sb="27" eb="28">
      <t>ニン</t>
    </rPh>
    <rPh sb="29" eb="31">
      <t>フクスウ</t>
    </rPh>
    <rPh sb="31" eb="33">
      <t>シカク</t>
    </rPh>
    <rPh sb="34" eb="35">
      <t>ユウ</t>
    </rPh>
    <rPh sb="39" eb="41">
      <t>バアイ</t>
    </rPh>
    <rPh sb="43" eb="44">
      <t>オモ</t>
    </rPh>
    <rPh sb="45" eb="47">
      <t>タントウ</t>
    </rPh>
    <rPh sb="49" eb="51">
      <t>ギョウム</t>
    </rPh>
    <rPh sb="52" eb="53">
      <t>ヨウ</t>
    </rPh>
    <rPh sb="55" eb="57">
      <t>シカク</t>
    </rPh>
    <rPh sb="58" eb="60">
      <t>ユウセン</t>
    </rPh>
    <phoneticPr fontId="18"/>
  </si>
  <si>
    <t>上段</t>
    <rPh sb="0" eb="2">
      <t>ウエダン</t>
    </rPh>
    <phoneticPr fontId="8"/>
  </si>
  <si>
    <t>○保育士・保育サポーター研修修了・子育て支援員研修修了（地域保育コース）　</t>
    <rPh sb="1" eb="4">
      <t>ホイクシ</t>
    </rPh>
    <rPh sb="5" eb="7">
      <t>ホイク</t>
    </rPh>
    <rPh sb="12" eb="16">
      <t>ケンシュウシュウリョウ</t>
    </rPh>
    <rPh sb="17" eb="19">
      <t>コソダ</t>
    </rPh>
    <rPh sb="20" eb="27">
      <t>シエンインケンシュウシュウリョウ</t>
    </rPh>
    <rPh sb="28" eb="32">
      <t>チイキホイク</t>
    </rPh>
    <phoneticPr fontId="8"/>
  </si>
  <si>
    <t>保育士を優先に選択してください。２つの研修をどちらも修了した場合はどちらか１つを選択してください。</t>
    <rPh sb="0" eb="3">
      <t>ホイクシ</t>
    </rPh>
    <rPh sb="4" eb="6">
      <t>ユウセン</t>
    </rPh>
    <rPh sb="7" eb="9">
      <t>センタク</t>
    </rPh>
    <rPh sb="19" eb="21">
      <t>ケンシュウ</t>
    </rPh>
    <rPh sb="26" eb="28">
      <t>シュウリョウ</t>
    </rPh>
    <rPh sb="30" eb="32">
      <t>バアイ</t>
    </rPh>
    <rPh sb="40" eb="42">
      <t>センタク</t>
    </rPh>
    <phoneticPr fontId="8"/>
  </si>
  <si>
    <t>下段</t>
    <rPh sb="0" eb="2">
      <t>カダン</t>
    </rPh>
    <phoneticPr fontId="8"/>
  </si>
  <si>
    <t>○保健師・助産師・看護師</t>
    <phoneticPr fontId="18"/>
  </si>
  <si>
    <t>３つのうち、最も活用している資格を１つ記入してください。</t>
    <phoneticPr fontId="8"/>
  </si>
  <si>
    <t>○教員資格を有する者</t>
    <phoneticPr fontId="8"/>
  </si>
  <si>
    <t>幼・小・中・高の別を明記して記入してください。　（例）教員資格（幼・小）</t>
    <rPh sb="14" eb="16">
      <t>キニュウ</t>
    </rPh>
    <phoneticPr fontId="8"/>
  </si>
  <si>
    <t>○臨床心理士・心理学専攻者・臨床発達心理士</t>
    <phoneticPr fontId="8"/>
  </si>
  <si>
    <t>（記入例）心理職（臨床心理士）</t>
    <rPh sb="1" eb="3">
      <t>キニュウ</t>
    </rPh>
    <phoneticPr fontId="8"/>
  </si>
  <si>
    <t>○児童指導員・児童厚生員</t>
    <phoneticPr fontId="18"/>
  </si>
  <si>
    <t>（記入例）福祉職（児童指導員）</t>
    <rPh sb="1" eb="3">
      <t>キニュウ</t>
    </rPh>
    <phoneticPr fontId="8"/>
  </si>
  <si>
    <t>○その他</t>
    <phoneticPr fontId="18"/>
  </si>
  <si>
    <t>具体的に記入してください。</t>
    <phoneticPr fontId="8"/>
  </si>
  <si>
    <t>【当該資格に基づく職務経験について】</t>
    <rPh sb="1" eb="3">
      <t>トウガイ</t>
    </rPh>
    <rPh sb="3" eb="5">
      <t>シカク</t>
    </rPh>
    <rPh sb="6" eb="7">
      <t>モト</t>
    </rPh>
    <rPh sb="9" eb="11">
      <t>ショクム</t>
    </rPh>
    <rPh sb="11" eb="13">
      <t>ケイケン</t>
    </rPh>
    <phoneticPr fontId="18"/>
  </si>
  <si>
    <t>・「主な資格欄」に記載した資格のうち、最も活用している資格について、働いた合計の経験年数を記入してください。</t>
    <rPh sb="2" eb="3">
      <t>オモ</t>
    </rPh>
    <rPh sb="4" eb="6">
      <t>シカク</t>
    </rPh>
    <rPh sb="6" eb="7">
      <t>ラン</t>
    </rPh>
    <rPh sb="9" eb="11">
      <t>キサイ</t>
    </rPh>
    <rPh sb="13" eb="15">
      <t>シカク</t>
    </rPh>
    <rPh sb="34" eb="35">
      <t>ハタラ</t>
    </rPh>
    <rPh sb="37" eb="39">
      <t>ゴウケイ</t>
    </rPh>
    <rPh sb="40" eb="42">
      <t>ケイケン</t>
    </rPh>
    <rPh sb="42" eb="44">
      <t>ネンスウ</t>
    </rPh>
    <rPh sb="45" eb="47">
      <t>キニュウ</t>
    </rPh>
    <phoneticPr fontId="18"/>
  </si>
  <si>
    <t>・現在のひろばでの経験年数と同じとは限りません。前職の経験年数も含みます。</t>
    <rPh sb="1" eb="3">
      <t>ゲンザイ</t>
    </rPh>
    <rPh sb="9" eb="13">
      <t>ケイケンネンスウ</t>
    </rPh>
    <rPh sb="14" eb="15">
      <t>オナ</t>
    </rPh>
    <rPh sb="18" eb="19">
      <t>カギ</t>
    </rPh>
    <rPh sb="24" eb="26">
      <t>ゼンショク</t>
    </rPh>
    <rPh sb="27" eb="31">
      <t>ケイケンネンスウ</t>
    </rPh>
    <rPh sb="32" eb="33">
      <t>フク</t>
    </rPh>
    <phoneticPr fontId="8"/>
  </si>
  <si>
    <t>・前年度、すでに区に申請いただいている内容と整合性とれるよう記入してください。</t>
    <rPh sb="1" eb="4">
      <t>ゼンネンド</t>
    </rPh>
    <rPh sb="8" eb="9">
      <t>ク</t>
    </rPh>
    <rPh sb="10" eb="12">
      <t>シンセイ</t>
    </rPh>
    <rPh sb="19" eb="21">
      <t>ナイヨウ</t>
    </rPh>
    <rPh sb="22" eb="25">
      <t>セイゴウセイ</t>
    </rPh>
    <rPh sb="30" eb="32">
      <t>キニュウ</t>
    </rPh>
    <phoneticPr fontId="8"/>
  </si>
  <si>
    <t>　※１年に満たない場合</t>
    <phoneticPr fontId="8"/>
  </si>
  <si>
    <t>無</t>
    <rPh sb="0" eb="1">
      <t>ナ</t>
    </rPh>
    <phoneticPr fontId="8"/>
  </si>
  <si>
    <t>０年</t>
    <rPh sb="1" eb="2">
      <t>ネン</t>
    </rPh>
    <phoneticPr fontId="8"/>
  </si>
  <si>
    <t>　※１年を超える場合　</t>
    <rPh sb="5" eb="6">
      <t>コ</t>
    </rPh>
    <rPh sb="8" eb="10">
      <t>バアイ</t>
    </rPh>
    <phoneticPr fontId="8"/>
  </si>
  <si>
    <t>有</t>
    <rPh sb="0" eb="1">
      <t>ア</t>
    </rPh>
    <phoneticPr fontId="8"/>
  </si>
  <si>
    <t>1年以上　</t>
    <rPh sb="1" eb="2">
      <t>ネン</t>
    </rPh>
    <rPh sb="2" eb="4">
      <t>イジョウ</t>
    </rPh>
    <phoneticPr fontId="8"/>
  </si>
  <si>
    <t>　（例）保育士資格を１０年前に取得。３年間保育園で勤務したのち、２年間飲食店で勤務。その後おでかけひろばで４年間働いた場合。→経験有・７年</t>
    <rPh sb="2" eb="3">
      <t>レイ</t>
    </rPh>
    <rPh sb="4" eb="7">
      <t>ホイクシ</t>
    </rPh>
    <rPh sb="7" eb="9">
      <t>シカク</t>
    </rPh>
    <rPh sb="12" eb="14">
      <t>ネンマエ</t>
    </rPh>
    <rPh sb="15" eb="17">
      <t>シュトク</t>
    </rPh>
    <rPh sb="19" eb="21">
      <t>ネンカン</t>
    </rPh>
    <rPh sb="21" eb="24">
      <t>ホイクエン</t>
    </rPh>
    <rPh sb="25" eb="27">
      <t>キンム</t>
    </rPh>
    <rPh sb="33" eb="35">
      <t>ネンカン</t>
    </rPh>
    <rPh sb="35" eb="37">
      <t>インショク</t>
    </rPh>
    <rPh sb="37" eb="38">
      <t>テン</t>
    </rPh>
    <rPh sb="39" eb="41">
      <t>キンム</t>
    </rPh>
    <rPh sb="44" eb="45">
      <t>ゴ</t>
    </rPh>
    <rPh sb="54" eb="56">
      <t>ネンカン</t>
    </rPh>
    <rPh sb="56" eb="57">
      <t>ハタラ</t>
    </rPh>
    <rPh sb="59" eb="61">
      <t>バアイ</t>
    </rPh>
    <rPh sb="63" eb="65">
      <t>ケイケン</t>
    </rPh>
    <rPh sb="65" eb="66">
      <t>ア</t>
    </rPh>
    <rPh sb="68" eb="69">
      <t>ネン</t>
    </rPh>
    <phoneticPr fontId="18"/>
  </si>
  <si>
    <t>　　</t>
    <phoneticPr fontId="18"/>
  </si>
  <si>
    <t>【１か月あたりの必要時間数について】</t>
    <rPh sb="3" eb="4">
      <t>ゲツ</t>
    </rPh>
    <rPh sb="8" eb="10">
      <t>ヒツヨウ</t>
    </rPh>
    <rPh sb="10" eb="12">
      <t>ジカン</t>
    </rPh>
    <rPh sb="12" eb="13">
      <t>スウ</t>
    </rPh>
    <phoneticPr fontId="18"/>
  </si>
  <si>
    <t>スタッフ全員の勤務時間が、ひろば運営に必要な最低時間数を超えるように
スタッフを配置してください。</t>
    <phoneticPr fontId="8"/>
  </si>
  <si>
    <t>実施型</t>
    <rPh sb="0" eb="2">
      <t>ジッシ</t>
    </rPh>
    <rPh sb="2" eb="3">
      <t>カタ</t>
    </rPh>
    <phoneticPr fontId="8"/>
  </si>
  <si>
    <t>計算方法</t>
    <rPh sb="0" eb="4">
      <t>ケイサンホウホウ</t>
    </rPh>
    <phoneticPr fontId="8"/>
  </si>
  <si>
    <t>５時間開設</t>
    <rPh sb="1" eb="5">
      <t>ジカンカイセツ</t>
    </rPh>
    <phoneticPr fontId="8"/>
  </si>
  <si>
    <t>６時間開設</t>
    <rPh sb="1" eb="5">
      <t>ジカンカイセツ</t>
    </rPh>
    <phoneticPr fontId="8"/>
  </si>
  <si>
    <t>７時間開設</t>
    <rPh sb="1" eb="5">
      <t>ジカンカイセツ</t>
    </rPh>
    <phoneticPr fontId="8"/>
  </si>
  <si>
    <t>３～４日型</t>
    <rPh sb="3" eb="5">
      <t>ニチカタ</t>
    </rPh>
    <phoneticPr fontId="8"/>
  </si>
  <si>
    <t>月１２日（３日×４週）×ひろばの開設時間×専任職員常時２名以上</t>
    <rPh sb="16" eb="18">
      <t>カイセツ</t>
    </rPh>
    <rPh sb="21" eb="25">
      <t>センニンショクイン</t>
    </rPh>
    <phoneticPr fontId="8"/>
  </si>
  <si>
    <t>120時間</t>
    <rPh sb="3" eb="5">
      <t>ジカン</t>
    </rPh>
    <phoneticPr fontId="8"/>
  </si>
  <si>
    <t>144時間</t>
    <rPh sb="3" eb="5">
      <t>ジカン</t>
    </rPh>
    <phoneticPr fontId="8"/>
  </si>
  <si>
    <t>168時間</t>
    <rPh sb="3" eb="5">
      <t>ジカン</t>
    </rPh>
    <phoneticPr fontId="8"/>
  </si>
  <si>
    <t>月１４日（４日×４週）×ひろばの開設時間×専任職員常時２名以上</t>
    <rPh sb="16" eb="18">
      <t>カイセツ</t>
    </rPh>
    <rPh sb="21" eb="25">
      <t>センニンショクイン</t>
    </rPh>
    <phoneticPr fontId="8"/>
  </si>
  <si>
    <t>140時間</t>
    <rPh sb="3" eb="5">
      <t>ジカン</t>
    </rPh>
    <phoneticPr fontId="8"/>
  </si>
  <si>
    <t>196時間</t>
    <rPh sb="3" eb="5">
      <t>ジカン</t>
    </rPh>
    <phoneticPr fontId="8"/>
  </si>
  <si>
    <t>月２０日（５日×４週）×ひろばの開設時間×専任職員常時２名以上</t>
    <rPh sb="21" eb="25">
      <t>センニンショクイン</t>
    </rPh>
    <phoneticPr fontId="8"/>
  </si>
  <si>
    <t>200時間</t>
    <rPh sb="3" eb="5">
      <t>ジカン</t>
    </rPh>
    <phoneticPr fontId="8"/>
  </si>
  <si>
    <t>240時間</t>
    <rPh sb="3" eb="5">
      <t>ジカン</t>
    </rPh>
    <phoneticPr fontId="8"/>
  </si>
  <si>
    <t>280時間</t>
    <rPh sb="3" eb="5">
      <t>ジカン</t>
    </rPh>
    <phoneticPr fontId="8"/>
  </si>
  <si>
    <t>６～７日型</t>
    <rPh sb="3" eb="5">
      <t>ニチカタ</t>
    </rPh>
    <phoneticPr fontId="8"/>
  </si>
  <si>
    <t>月２４日（６日×４週）×ひろばの開設時間×専任職員常時２名以上</t>
    <rPh sb="21" eb="25">
      <t>センニンショクイン</t>
    </rPh>
    <phoneticPr fontId="8"/>
  </si>
  <si>
    <t>288時間</t>
    <rPh sb="3" eb="5">
      <t>ジカン</t>
    </rPh>
    <phoneticPr fontId="8"/>
  </si>
  <si>
    <t>336時間</t>
    <rPh sb="3" eb="5">
      <t>ジカン</t>
    </rPh>
    <phoneticPr fontId="8"/>
  </si>
  <si>
    <t>月２８日（７日×４週）×ひろばの開設時間×専任職員常時２名以上</t>
    <rPh sb="21" eb="25">
      <t>センニンショクイン</t>
    </rPh>
    <phoneticPr fontId="8"/>
  </si>
  <si>
    <t>392時間</t>
    <rPh sb="3" eb="5">
      <t>ジカン</t>
    </rPh>
    <phoneticPr fontId="8"/>
  </si>
  <si>
    <t>1－⑥ー２</t>
    <phoneticPr fontId="8"/>
  </si>
  <si>
    <t>令和７年４月１日現在</t>
    <rPh sb="0" eb="1">
      <t>レイ</t>
    </rPh>
    <rPh sb="1" eb="2">
      <t>ワ</t>
    </rPh>
    <rPh sb="3" eb="4">
      <t>ネン</t>
    </rPh>
    <rPh sb="5" eb="6">
      <t>ツキ</t>
    </rPh>
    <rPh sb="7" eb="8">
      <t>ニチ</t>
    </rPh>
    <rPh sb="8" eb="10">
      <t>ゲンザイ</t>
    </rPh>
    <phoneticPr fontId="18"/>
  </si>
  <si>
    <t>おでかけひろば援助職員名簿</t>
    <phoneticPr fontId="18"/>
  </si>
  <si>
    <r>
      <t>※職員配置２名以上に</t>
    </r>
    <r>
      <rPr>
        <b/>
        <u/>
        <sz val="9"/>
        <color theme="1"/>
        <rFont val="ＭＳ Ｐゴシック"/>
        <family val="3"/>
        <charset val="128"/>
      </rPr>
      <t>含まれない人</t>
    </r>
    <r>
      <rPr>
        <sz val="9"/>
        <color theme="1"/>
        <rFont val="ＭＳ Ｐゴシック"/>
        <family val="3"/>
        <charset val="128"/>
      </rPr>
      <t>を記載してください。</t>
    </r>
    <phoneticPr fontId="18"/>
  </si>
  <si>
    <t>施設名</t>
    <rPh sb="0" eb="3">
      <t>シセツメイ</t>
    </rPh>
    <phoneticPr fontId="8"/>
  </si>
  <si>
    <t>←１－①を入力すると自動で記入されます。</t>
    <rPh sb="5" eb="7">
      <t>ニュウリョク</t>
    </rPh>
    <rPh sb="10" eb="12">
      <t>ジドウ</t>
    </rPh>
    <rPh sb="13" eb="15">
      <t>キニュウ</t>
    </rPh>
    <phoneticPr fontId="8"/>
  </si>
  <si>
    <t>職員の状況</t>
    <rPh sb="0" eb="2">
      <t>ショクイン</t>
    </rPh>
    <rPh sb="3" eb="5">
      <t>ジョウキョウ</t>
    </rPh>
    <phoneticPr fontId="18"/>
  </si>
  <si>
    <t>氏名</t>
    <rPh sb="0" eb="2">
      <t>シメイ</t>
    </rPh>
    <phoneticPr fontId="18"/>
  </si>
  <si>
    <t>（詳細に記入してください）</t>
    <rPh sb="1" eb="3">
      <t>ショウサイ</t>
    </rPh>
    <rPh sb="4" eb="6">
      <t>キニュウ</t>
    </rPh>
    <phoneticPr fontId="18"/>
  </si>
  <si>
    <t>おでかけひろば事務
専門職相談担当　など</t>
    <rPh sb="7" eb="9">
      <t>ジム</t>
    </rPh>
    <rPh sb="10" eb="12">
      <t>センモン</t>
    </rPh>
    <rPh sb="12" eb="13">
      <t>ショク</t>
    </rPh>
    <rPh sb="13" eb="15">
      <t>ソウダン</t>
    </rPh>
    <rPh sb="15" eb="17">
      <t>タントウ</t>
    </rPh>
    <phoneticPr fontId="18"/>
  </si>
  <si>
    <t>簿記３級、助産師、栄養士</t>
    <rPh sb="0" eb="2">
      <t>ボキ</t>
    </rPh>
    <rPh sb="3" eb="4">
      <t>キュウ</t>
    </rPh>
    <rPh sb="5" eb="8">
      <t>ジョサンシ</t>
    </rPh>
    <rPh sb="9" eb="12">
      <t>エイヨウシ</t>
    </rPh>
    <phoneticPr fontId="18"/>
  </si>
  <si>
    <t>（注２）  通し番号10以降は、行を非表示にしています。必要人数分だけ再表示にしてご使用ください。</t>
    <phoneticPr fontId="18"/>
  </si>
  <si>
    <t>（注３） 職員配置２名以上には含まれないが、おでかけひろば事業に携わり、人件費を計上する人がいれば記載してください。</t>
    <rPh sb="1" eb="2">
      <t>チュウ</t>
    </rPh>
    <rPh sb="29" eb="31">
      <t>ジギョウ</t>
    </rPh>
    <rPh sb="32" eb="33">
      <t>タズサ</t>
    </rPh>
    <rPh sb="36" eb="39">
      <t>ジンケンヒ</t>
    </rPh>
    <rPh sb="40" eb="42">
      <t>ケイジョウ</t>
    </rPh>
    <rPh sb="44" eb="45">
      <t>ヒト</t>
    </rPh>
    <rPh sb="49" eb="51">
      <t>キサイ</t>
    </rPh>
    <phoneticPr fontId="18"/>
  </si>
  <si>
    <r>
      <t>　　　　 例１） おでかけひろば事業の</t>
    </r>
    <r>
      <rPr>
        <b/>
        <u/>
        <sz val="10"/>
        <color theme="1"/>
        <rFont val="ＭＳ Ｐゴシック"/>
        <family val="3"/>
        <charset val="128"/>
      </rPr>
      <t>事務や会計のみ</t>
    </r>
    <r>
      <rPr>
        <sz val="10"/>
        <color theme="1"/>
        <rFont val="ＭＳ Ｐゴシック"/>
        <family val="3"/>
        <charset val="128"/>
      </rPr>
      <t>行う事務員</t>
    </r>
    <rPh sb="5" eb="6">
      <t>レイ</t>
    </rPh>
    <rPh sb="28" eb="31">
      <t>ジムイン</t>
    </rPh>
    <phoneticPr fontId="18"/>
  </si>
  <si>
    <t xml:space="preserve"> 　　　　例２） 週１回、おでかけひろばで離乳食相談を担当する栄養士　など</t>
    <phoneticPr fontId="18"/>
  </si>
  <si>
    <t>ほっとステイ補助事業執行計画書</t>
    <phoneticPr fontId="8"/>
  </si>
  <si>
    <t>1－⑦</t>
    <phoneticPr fontId="8"/>
  </si>
  <si>
    <t>開設日数(週）</t>
    <rPh sb="5" eb="6">
      <t>シュウ</t>
    </rPh>
    <phoneticPr fontId="8"/>
  </si>
  <si>
    <t>開設時間合計</t>
  </si>
  <si>
    <t>年間延べ開設日</t>
  </si>
  <si>
    <t>対象児童</t>
    <rPh sb="0" eb="4">
      <t>タイショウジドウ</t>
    </rPh>
    <phoneticPr fontId="8"/>
  </si>
  <si>
    <t>利用定員</t>
    <rPh sb="0" eb="4">
      <t>リヨウテイイン</t>
    </rPh>
    <phoneticPr fontId="8"/>
  </si>
  <si>
    <t>種別</t>
    <rPh sb="0" eb="2">
      <t>シュベツ</t>
    </rPh>
    <phoneticPr fontId="8"/>
  </si>
  <si>
    <t>規模</t>
    <rPh sb="0" eb="2">
      <t>キボ</t>
    </rPh>
    <phoneticPr fontId="8"/>
  </si>
  <si>
    <t>回数</t>
    <rPh sb="0" eb="2">
      <t>カイスウ</t>
    </rPh>
    <phoneticPr fontId="8"/>
  </si>
  <si>
    <t>室数</t>
    <rPh sb="0" eb="2">
      <t>シツスウ</t>
    </rPh>
    <phoneticPr fontId="8"/>
  </si>
  <si>
    <t>専用スペースの広さ</t>
    <rPh sb="0" eb="2">
      <t>センヨウ</t>
    </rPh>
    <rPh sb="7" eb="8">
      <t>ヒロ</t>
    </rPh>
    <phoneticPr fontId="8"/>
  </si>
  <si>
    <t>職員配置　※常時２名以上配置　別添「構成員名簿」のとおり</t>
    <phoneticPr fontId="8"/>
  </si>
  <si>
    <t>施設管理番号</t>
    <rPh sb="0" eb="4">
      <t>シセツカンリ</t>
    </rPh>
    <rPh sb="4" eb="6">
      <t>バンゴウ</t>
    </rPh>
    <phoneticPr fontId="8"/>
  </si>
  <si>
    <t>ワーク定員</t>
    <rPh sb="3" eb="5">
      <t>テイイン</t>
    </rPh>
    <phoneticPr fontId="8"/>
  </si>
  <si>
    <t>ワーク階数</t>
    <rPh sb="3" eb="5">
      <t>カイスウ</t>
    </rPh>
    <phoneticPr fontId="8"/>
  </si>
  <si>
    <t>ワーク室数</t>
    <rPh sb="3" eb="4">
      <t>シツ</t>
    </rPh>
    <rPh sb="4" eb="5">
      <t>スウ</t>
    </rPh>
    <phoneticPr fontId="8"/>
  </si>
  <si>
    <t>ワーク広さ</t>
    <rPh sb="3" eb="4">
      <t>ヒロ</t>
    </rPh>
    <phoneticPr fontId="8"/>
  </si>
  <si>
    <t>ワーク専用スペース広さ</t>
    <rPh sb="3" eb="5">
      <t>センヨウ</t>
    </rPh>
    <rPh sb="9" eb="10">
      <t>ヒロ</t>
    </rPh>
    <phoneticPr fontId="8"/>
  </si>
  <si>
    <t>机</t>
    <rPh sb="0" eb="1">
      <t>ツクエ</t>
    </rPh>
    <phoneticPr fontId="8"/>
  </si>
  <si>
    <t>プリンター</t>
    <phoneticPr fontId="8"/>
  </si>
  <si>
    <t>Wi-Fi</t>
    <phoneticPr fontId="8"/>
  </si>
  <si>
    <t>コンセント</t>
    <phoneticPr fontId="8"/>
  </si>
  <si>
    <t>専用スペースの概況</t>
    <rPh sb="0" eb="2">
      <t>センヨウ</t>
    </rPh>
    <rPh sb="7" eb="9">
      <t>ガイキョウ</t>
    </rPh>
    <phoneticPr fontId="8"/>
  </si>
  <si>
    <t>預かり定員</t>
    <rPh sb="0" eb="1">
      <t>アズ</t>
    </rPh>
    <rPh sb="3" eb="5">
      <t>テイイン</t>
    </rPh>
    <phoneticPr fontId="8"/>
  </si>
  <si>
    <t>預かり階数</t>
    <rPh sb="0" eb="1">
      <t>アズ</t>
    </rPh>
    <rPh sb="3" eb="5">
      <t>カイスウ</t>
    </rPh>
    <phoneticPr fontId="8"/>
  </si>
  <si>
    <t>預かり室数</t>
    <rPh sb="0" eb="1">
      <t>アズ</t>
    </rPh>
    <rPh sb="3" eb="4">
      <t>シツ</t>
    </rPh>
    <rPh sb="4" eb="5">
      <t>スウ</t>
    </rPh>
    <phoneticPr fontId="8"/>
  </si>
  <si>
    <t>預かり広さ</t>
    <rPh sb="0" eb="1">
      <t>アズ</t>
    </rPh>
    <rPh sb="3" eb="4">
      <t>ヒロ</t>
    </rPh>
    <phoneticPr fontId="8"/>
  </si>
  <si>
    <t>預かり専用スペース広さ</t>
    <rPh sb="0" eb="1">
      <t>アズ</t>
    </rPh>
    <rPh sb="3" eb="5">
      <t>センヨウ</t>
    </rPh>
    <rPh sb="9" eb="10">
      <t>ヒロ</t>
    </rPh>
    <phoneticPr fontId="8"/>
  </si>
  <si>
    <t>平成30年9月10日</t>
    <rPh sb="0" eb="2">
      <t>ヘイセイ</t>
    </rPh>
    <rPh sb="4" eb="5">
      <t>ネン</t>
    </rPh>
    <rPh sb="6" eb="7">
      <t>ガツ</t>
    </rPh>
    <rPh sb="9" eb="10">
      <t>ニチ</t>
    </rPh>
    <phoneticPr fontId="8"/>
  </si>
  <si>
    <t>ワークスペースひろば型</t>
    <rPh sb="10" eb="11">
      <t>ガタ</t>
    </rPh>
    <phoneticPr fontId="8"/>
  </si>
  <si>
    <t>10.33㎡</t>
    <phoneticPr fontId="8"/>
  </si>
  <si>
    <t>5.33㎡</t>
    <phoneticPr fontId="8"/>
  </si>
  <si>
    <t>ワークスペース利用2名分のデスクと一人当たり二口以上のコンセントが整備されている。無線LANによるWi-Fi環境やプリンターも完備しており、PC作業のための設備が整っている。利用者同士が交流できるコーナー、及び打ち合わせのためのスペースもある。希望に応じて鍵付きロッカーの貸与も可能。</t>
    <rPh sb="7" eb="9">
      <t>リヨウ</t>
    </rPh>
    <rPh sb="10" eb="11">
      <t>メイ</t>
    </rPh>
    <rPh sb="11" eb="12">
      <t>ブン</t>
    </rPh>
    <rPh sb="17" eb="19">
      <t>ヒトリ</t>
    </rPh>
    <rPh sb="19" eb="20">
      <t>ア</t>
    </rPh>
    <rPh sb="22" eb="24">
      <t>フタクチ</t>
    </rPh>
    <rPh sb="24" eb="26">
      <t>イジョウ</t>
    </rPh>
    <rPh sb="33" eb="35">
      <t>セイビ</t>
    </rPh>
    <rPh sb="41" eb="43">
      <t>ムセン</t>
    </rPh>
    <rPh sb="54" eb="56">
      <t>カンキョウ</t>
    </rPh>
    <rPh sb="63" eb="65">
      <t>カンビ</t>
    </rPh>
    <rPh sb="72" eb="74">
      <t>サギョウ</t>
    </rPh>
    <rPh sb="78" eb="80">
      <t>セツビ</t>
    </rPh>
    <rPh sb="81" eb="82">
      <t>トトノ</t>
    </rPh>
    <rPh sb="87" eb="90">
      <t>リヨウシャ</t>
    </rPh>
    <rPh sb="90" eb="92">
      <t>ドウシ</t>
    </rPh>
    <rPh sb="93" eb="95">
      <t>コウリュウ</t>
    </rPh>
    <rPh sb="103" eb="104">
      <t>オヨ</t>
    </rPh>
    <rPh sb="105" eb="106">
      <t>ウ</t>
    </rPh>
    <rPh sb="107" eb="108">
      <t>ア</t>
    </rPh>
    <rPh sb="122" eb="124">
      <t>キボウ</t>
    </rPh>
    <rPh sb="125" eb="126">
      <t>オウ</t>
    </rPh>
    <rPh sb="128" eb="129">
      <t>カギ</t>
    </rPh>
    <rPh sb="129" eb="130">
      <t>ツ</t>
    </rPh>
    <rPh sb="136" eb="138">
      <t>タイヨ</t>
    </rPh>
    <rPh sb="139" eb="141">
      <t>カノウ</t>
    </rPh>
    <phoneticPr fontId="8"/>
  </si>
  <si>
    <t>0歳4か月～3歳（原則未就園児）</t>
    <rPh sb="1" eb="2">
      <t>サイ</t>
    </rPh>
    <rPh sb="4" eb="5">
      <t>ゲツ</t>
    </rPh>
    <rPh sb="7" eb="8">
      <t>サイ</t>
    </rPh>
    <rPh sb="11" eb="15">
      <t>ミシュウエンジ</t>
    </rPh>
    <phoneticPr fontId="8"/>
  </si>
  <si>
    <t>全体：27.36㎡</t>
    <rPh sb="0" eb="2">
      <t>ゼンタイ</t>
    </rPh>
    <phoneticPr fontId="8"/>
  </si>
  <si>
    <t>保育室：10.4㎡</t>
    <rPh sb="0" eb="3">
      <t>ホイクシツ</t>
    </rPh>
    <phoneticPr fontId="8"/>
  </si>
  <si>
    <t>16.94㎡</t>
    <phoneticPr fontId="8"/>
  </si>
  <si>
    <t>8㎡</t>
    <phoneticPr fontId="8"/>
  </si>
  <si>
    <t>2階に3室　10帖、11帖、5.5帖あり
11帖をワークスペースとして利用</t>
    <rPh sb="1" eb="2">
      <t>カイ</t>
    </rPh>
    <rPh sb="4" eb="5">
      <t>シツ</t>
    </rPh>
    <rPh sb="8" eb="9">
      <t>ジョウ</t>
    </rPh>
    <rPh sb="12" eb="13">
      <t>ジョウ</t>
    </rPh>
    <rPh sb="17" eb="18">
      <t>ジョウ</t>
    </rPh>
    <rPh sb="23" eb="24">
      <t>ジョウ</t>
    </rPh>
    <rPh sb="35" eb="37">
      <t>リヨウ</t>
    </rPh>
    <phoneticPr fontId="8"/>
  </si>
  <si>
    <t>全体：46.2㎡</t>
    <rPh sb="0" eb="2">
      <t>ゼンタイ</t>
    </rPh>
    <phoneticPr fontId="8"/>
  </si>
  <si>
    <t>保育室：12.32㎡</t>
    <rPh sb="0" eb="3">
      <t>ホイクシツ</t>
    </rPh>
    <phoneticPr fontId="8"/>
  </si>
  <si>
    <t>おでかけひろば　cotton</t>
  </si>
  <si>
    <t>令和元年8月23日</t>
    <rPh sb="0" eb="2">
      <t>レイワ</t>
    </rPh>
    <rPh sb="2" eb="4">
      <t>ガンネン</t>
    </rPh>
    <rPh sb="5" eb="6">
      <t>ガツ</t>
    </rPh>
    <rPh sb="8" eb="9">
      <t>ニチ</t>
    </rPh>
    <phoneticPr fontId="8"/>
  </si>
  <si>
    <t>12.01㎡</t>
    <phoneticPr fontId="8"/>
  </si>
  <si>
    <t>2階に3室あり　1室（12.01㎡）をワークスペースとして使用、その他に2室（14.49㎡、15.32㎡）あり</t>
    <rPh sb="1" eb="2">
      <t>カイ</t>
    </rPh>
    <rPh sb="4" eb="5">
      <t>シツ</t>
    </rPh>
    <rPh sb="9" eb="10">
      <t>シツ</t>
    </rPh>
    <rPh sb="29" eb="31">
      <t>シヨウ</t>
    </rPh>
    <rPh sb="34" eb="35">
      <t>タ</t>
    </rPh>
    <rPh sb="37" eb="38">
      <t>シツ</t>
    </rPh>
    <phoneticPr fontId="8"/>
  </si>
  <si>
    <t>全体：31.05㎡</t>
    <phoneticPr fontId="8"/>
  </si>
  <si>
    <t>保育室：15.00㎡
ほふく室は保育室と同室</t>
    <phoneticPr fontId="8"/>
  </si>
  <si>
    <t>ワークスペースひろば型</t>
    <rPh sb="10" eb="11">
      <t>ガタ</t>
    </rPh>
    <phoneticPr fontId="0"/>
  </si>
  <si>
    <t>月・火・
水・木・金</t>
    <rPh sb="0" eb="1">
      <t>ゲツ</t>
    </rPh>
    <rPh sb="2" eb="3">
      <t>カ</t>
    </rPh>
    <rPh sb="5" eb="6">
      <t>スイ</t>
    </rPh>
    <rPh sb="7" eb="8">
      <t>モク</t>
    </rPh>
    <rPh sb="9" eb="10">
      <t>キン</t>
    </rPh>
    <phoneticPr fontId="0"/>
  </si>
  <si>
    <t>2階</t>
    <rPh sb="1" eb="2">
      <t>カイ</t>
    </rPh>
    <phoneticPr fontId="0"/>
  </si>
  <si>
    <t>令和2年12月25日</t>
    <rPh sb="0" eb="2">
      <t>レイワ</t>
    </rPh>
    <rPh sb="3" eb="4">
      <t>ネン</t>
    </rPh>
    <rPh sb="6" eb="7">
      <t>ガツ</t>
    </rPh>
    <rPh sb="9" eb="10">
      <t>ニチ</t>
    </rPh>
    <phoneticPr fontId="8"/>
  </si>
  <si>
    <t>10.78㎡</t>
    <phoneticPr fontId="8"/>
  </si>
  <si>
    <t>机、プリンター、コンセント（2口以上）、荷物棚</t>
    <rPh sb="0" eb="1">
      <t>ツクエ</t>
    </rPh>
    <rPh sb="15" eb="16">
      <t>クチ</t>
    </rPh>
    <rPh sb="16" eb="18">
      <t>イジョウ</t>
    </rPh>
    <rPh sb="20" eb="22">
      <t>ニモツ</t>
    </rPh>
    <rPh sb="22" eb="23">
      <t>タナ</t>
    </rPh>
    <phoneticPr fontId="8"/>
  </si>
  <si>
    <t>全体：26.79㎡</t>
    <phoneticPr fontId="8"/>
  </si>
  <si>
    <t>保育室：9.9㎡</t>
    <rPh sb="0" eb="3">
      <t>ホイクシツ</t>
    </rPh>
    <phoneticPr fontId="8"/>
  </si>
  <si>
    <t>世田谷区１－２－３</t>
  </si>
  <si>
    <t>03-5432-2569</t>
  </si>
  <si>
    <t>令和２年7月1日</t>
    <rPh sb="0" eb="2">
      <t>レイワ</t>
    </rPh>
    <rPh sb="3" eb="4">
      <t>ネン</t>
    </rPh>
    <rPh sb="5" eb="6">
      <t>ガツ</t>
    </rPh>
    <rPh sb="7" eb="8">
      <t>ニチ</t>
    </rPh>
    <phoneticPr fontId="8"/>
  </si>
  <si>
    <t>月・火・水・木・金</t>
    <phoneticPr fontId="8"/>
  </si>
  <si>
    <t>0歳4か月～就学前</t>
    <phoneticPr fontId="8"/>
  </si>
  <si>
    <t>全体：40.00㎡</t>
    <rPh sb="0" eb="2">
      <t>ゼンタイ</t>
    </rPh>
    <phoneticPr fontId="8"/>
  </si>
  <si>
    <t>保育室：11.00㎡
ほふく室は保育室と同室</t>
    <phoneticPr fontId="8"/>
  </si>
  <si>
    <t>週3-４日</t>
    <rPh sb="0" eb="1">
      <t>シュウ</t>
    </rPh>
    <rPh sb="4" eb="5">
      <t>ニチ</t>
    </rPh>
    <phoneticPr fontId="8"/>
  </si>
  <si>
    <t>火・水・金</t>
    <rPh sb="0" eb="1">
      <t>カ</t>
    </rPh>
    <rPh sb="2" eb="3">
      <t>スイ</t>
    </rPh>
    <rPh sb="4" eb="5">
      <t>キン</t>
    </rPh>
    <phoneticPr fontId="8"/>
  </si>
  <si>
    <t>ほっとステイSUKUSUKU</t>
    <phoneticPr fontId="8"/>
  </si>
  <si>
    <t>若林4-37-2　つむぎ保育園内</t>
    <phoneticPr fontId="8"/>
  </si>
  <si>
    <t>03-6450-8480</t>
    <phoneticPr fontId="8"/>
  </si>
  <si>
    <t>6名</t>
    <rPh sb="1" eb="2">
      <t>メイ</t>
    </rPh>
    <phoneticPr fontId="8"/>
  </si>
  <si>
    <t>保育室：23.14㎡</t>
    <rPh sb="0" eb="2">
      <t>ホイク</t>
    </rPh>
    <rPh sb="2" eb="3">
      <t>シツ</t>
    </rPh>
    <phoneticPr fontId="8"/>
  </si>
  <si>
    <t>F9G4H2</t>
    <phoneticPr fontId="8"/>
  </si>
  <si>
    <t>8名</t>
    <rPh sb="1" eb="2">
      <t>メイ</t>
    </rPh>
    <phoneticPr fontId="8"/>
  </si>
  <si>
    <t>記入例</t>
    <rPh sb="0" eb="2">
      <t>キニュウ</t>
    </rPh>
    <rPh sb="2" eb="3">
      <t>レイ</t>
    </rPh>
    <phoneticPr fontId="8"/>
  </si>
  <si>
    <t>NPO法人　せたがや</t>
    <phoneticPr fontId="8"/>
  </si>
  <si>
    <t>利用者が利用できる打ち合わせ用のスペースあり</t>
    <phoneticPr fontId="8"/>
  </si>
  <si>
    <t>全体：27.00㎡</t>
    <rPh sb="0" eb="2">
      <t>ゼンタイ</t>
    </rPh>
    <phoneticPr fontId="8"/>
  </si>
  <si>
    <t>保育室：10㎡</t>
    <rPh sb="0" eb="3">
      <t>ホイクシツ</t>
    </rPh>
    <phoneticPr fontId="8"/>
  </si>
  <si>
    <t>47.2㎡</t>
    <phoneticPr fontId="8"/>
  </si>
  <si>
    <t>9.29㎡</t>
    <phoneticPr fontId="8"/>
  </si>
  <si>
    <t>利用者が使用できる打ち合わせスペースあり</t>
    <phoneticPr fontId="8"/>
  </si>
  <si>
    <t>全体：31.81㎡</t>
    <rPh sb="0" eb="2">
      <t>ゼンタイ</t>
    </rPh>
    <phoneticPr fontId="0"/>
  </si>
  <si>
    <t>保育室：10.05㎡</t>
    <phoneticPr fontId="8"/>
  </si>
  <si>
    <t>ワークスペースひろば型補助事業執行計画書</t>
    <rPh sb="10" eb="11">
      <t>カタ</t>
    </rPh>
    <phoneticPr fontId="8"/>
  </si>
  <si>
    <t>1－⑧</t>
    <phoneticPr fontId="8"/>
  </si>
  <si>
    <t>運営スペース</t>
    <phoneticPr fontId="8"/>
  </si>
  <si>
    <t>ワークスペース機能</t>
    <rPh sb="7" eb="9">
      <t>キノウ</t>
    </rPh>
    <phoneticPr fontId="8"/>
  </si>
  <si>
    <t>無料のWi-Fi環境</t>
    <rPh sb="0" eb="2">
      <t>ムリョウ</t>
    </rPh>
    <rPh sb="8" eb="10">
      <t>カンキョウ</t>
    </rPh>
    <phoneticPr fontId="8"/>
  </si>
  <si>
    <t>コンセント(２口以上)</t>
    <rPh sb="7" eb="8">
      <t>クチ</t>
    </rPh>
    <rPh sb="8" eb="10">
      <t>イジョウ</t>
    </rPh>
    <phoneticPr fontId="8"/>
  </si>
  <si>
    <t>専用スペース概況</t>
    <rPh sb="0" eb="2">
      <t>センヨウ</t>
    </rPh>
    <rPh sb="6" eb="8">
      <t>ガイキョウ</t>
    </rPh>
    <phoneticPr fontId="8"/>
  </si>
  <si>
    <t>子どもを預かる機能</t>
    <rPh sb="0" eb="1">
      <t>コ</t>
    </rPh>
    <rPh sb="4" eb="5">
      <t>アズ</t>
    </rPh>
    <rPh sb="7" eb="9">
      <t>キノウ</t>
    </rPh>
    <phoneticPr fontId="8"/>
  </si>
  <si>
    <t>・親子が気軽に利用できるよう、子どもの発達に沿ったあそびや触れ合いをして、親が安心したり居心地のよいと思える環境を提供し、あたたかく迎え入れる。
・利用者同士が自然に交流できるような季節にあったプログラムを実施する。（手形足型、手作りおもちゃの会や味噌づくりなど）</t>
    <rPh sb="29" eb="30">
      <t xml:space="preserve">フレアイ </t>
    </rPh>
    <rPh sb="37" eb="38">
      <t>オヤガ</t>
    </rPh>
    <rPh sb="39" eb="41">
      <t>アンシn</t>
    </rPh>
    <rPh sb="51" eb="52">
      <t>オモエ</t>
    </rPh>
    <rPh sb="91" eb="93">
      <t>キセテゥ</t>
    </rPh>
    <rPh sb="109" eb="111">
      <t>テガタ</t>
    </rPh>
    <rPh sb="111" eb="113">
      <t>アセィ</t>
    </rPh>
    <rPh sb="114" eb="116">
      <t>テヅクリ</t>
    </rPh>
    <rPh sb="124" eb="126">
      <t>ミソ</t>
    </rPh>
    <phoneticPr fontId="1"/>
  </si>
  <si>
    <t>・親が子育てのことを気兼ねなく相談できるようにする。
・助産師や支援コーディネーターなどに来てもらい、個別の相談を行う。　</t>
    <rPh sb="32" eb="34">
      <t>シエn</t>
    </rPh>
    <phoneticPr fontId="1"/>
  </si>
  <si>
    <t>・一時預かりの情報や、子育てに役立ちそうな情報を収集し、利用者に届きやすいように、目につく場所に情報を載せたり、SNSで配信する。
・利用者からの情報も、他の利用者に共有できるようにスタッフ間で情報を共有し、提供する。</t>
  </si>
  <si>
    <t>・助産師さんと気軽にお話ができる日を月に１回以上行う。
・おんぶ紐のやり方、育児、生活習慣、食育に関する講習会を行う。
・乳児、幼児に向けた救命救急講座を定期的に行う。</t>
    <rPh sb="61" eb="63">
      <t xml:space="preserve">ニュウジ </t>
    </rPh>
    <rPh sb="64" eb="66">
      <t>ヨウジ</t>
    </rPh>
    <rPh sb="67" eb="68">
      <t>ムケ</t>
    </rPh>
    <rPh sb="70" eb="74">
      <t>キュウメイ</t>
    </rPh>
    <rPh sb="74" eb="76">
      <t>コウザ</t>
    </rPh>
    <rPh sb="77" eb="80">
      <t>テイキテキ</t>
    </rPh>
    <rPh sb="81" eb="82">
      <t>オコナウ</t>
    </rPh>
    <phoneticPr fontId="1"/>
  </si>
  <si>
    <t>日頃の利用者の方との会話の中で不安や悩みを聞き取り、すべて日報に書き記している。記録した内容はスタッフで共有し、助言が必要そうな案件は近隣の相談機関や、地域子育て支援コーディネーター、健康づくり課の担当に相談し、情報も共有するようにしている。</t>
    <rPh sb="56" eb="58">
      <t>ジョゲn</t>
    </rPh>
    <rPh sb="59" eb="61">
      <t>ヒツヨウ</t>
    </rPh>
    <rPh sb="64" eb="66">
      <t>アンケn</t>
    </rPh>
    <rPh sb="102" eb="104">
      <t>ソウダn</t>
    </rPh>
    <rPh sb="106" eb="108">
      <t>ジョウホウ</t>
    </rPh>
    <rPh sb="109" eb="111">
      <t>キョウユウ</t>
    </rPh>
    <phoneticPr fontId="1"/>
  </si>
  <si>
    <t>・季節の遊び（水遊び・七夕・ハロウィン・クリスマス）や、子育てに役立ちそうな手作りのイベント（味噌作り・手形足形をバック作成）を感じるイベントを実施する。</t>
    <rPh sb="28" eb="30">
      <t>コソダテ</t>
    </rPh>
    <rPh sb="32" eb="34">
      <t>ヤクダチ</t>
    </rPh>
    <rPh sb="38" eb="40">
      <t>テヅクリ</t>
    </rPh>
    <rPh sb="47" eb="50">
      <t>ミソヅク</t>
    </rPh>
    <rPh sb="52" eb="54">
      <t>テガタ</t>
    </rPh>
    <rPh sb="54" eb="56">
      <t>アシ</t>
    </rPh>
    <rPh sb="60" eb="62">
      <t>サクセイ</t>
    </rPh>
    <phoneticPr fontId="1"/>
  </si>
  <si>
    <t>・ママの心身の不調に関しての相談や、乳児、幼児の子育てについて助産師さんに相談ができる、親子の保健室を行う。
・初めての子育てで不安に思うことなどを、気軽に相談して情報交換などを行えるパパママ会を行う。</t>
    <rPh sb="4" eb="6">
      <t>シンシn</t>
    </rPh>
    <rPh sb="7" eb="9">
      <t>フチョウ</t>
    </rPh>
    <rPh sb="10" eb="11">
      <t>カンスル</t>
    </rPh>
    <rPh sb="14" eb="16">
      <t>ソウダn</t>
    </rPh>
    <rPh sb="18" eb="20">
      <t>ニュウジ</t>
    </rPh>
    <rPh sb="21" eb="23">
      <t>ヨウジ</t>
    </rPh>
    <rPh sb="24" eb="26">
      <t>コソダテ</t>
    </rPh>
    <rPh sb="31" eb="34">
      <t>ジョサn</t>
    </rPh>
    <rPh sb="37" eb="39">
      <t>ソウダn</t>
    </rPh>
    <rPh sb="44" eb="46">
      <t>オヤコ</t>
    </rPh>
    <rPh sb="47" eb="50">
      <t>ホケンシテ</t>
    </rPh>
    <rPh sb="51" eb="52">
      <t>オコナウ</t>
    </rPh>
    <rPh sb="56" eb="57">
      <t>ハジメ</t>
    </rPh>
    <rPh sb="60" eb="62">
      <t>コソダテ</t>
    </rPh>
    <rPh sb="64" eb="66">
      <t>フアn</t>
    </rPh>
    <rPh sb="67" eb="68">
      <t>オモウ</t>
    </rPh>
    <rPh sb="75" eb="77">
      <t>キガル</t>
    </rPh>
    <rPh sb="78" eb="80">
      <t>ソウダn</t>
    </rPh>
    <rPh sb="82" eb="86">
      <t>ジョウホウ</t>
    </rPh>
    <rPh sb="89" eb="90">
      <t>オコナエ</t>
    </rPh>
    <phoneticPr fontId="1"/>
  </si>
  <si>
    <t xml:space="preserve">ひろばに来られない方も気軽に利用できるように、遊具等を持参し出張ひろばを実施する。子育てに対する不安などを気軽に相談できて、利用者同士で情報交換できるような場となるようにする。
</t>
  </si>
  <si>
    <t>子どもの口腔機能不全症が増加により口呼吸開口できない、噛めない、丸呑みしてしまうなどから窒息事故も増えている現状を踏まえ
口育の知識とサポート法をスタッフも周知し　支援につなげる　
事ができるようにしていく</t>
  </si>
  <si>
    <t>日常の子育て中にできないことや、不眠に悩む利用者が一時的に休息できるよう、安心できる環境を用意する。相談がある場合は専任のスタッフが丁寧に話を聞き対応する。</t>
  </si>
  <si>
    <t>最大５時間
延長30分毎</t>
    <rPh sb="0" eb="2">
      <t>サイダイ</t>
    </rPh>
    <rPh sb="3" eb="5">
      <t>ジカン</t>
    </rPh>
    <rPh sb="6" eb="8">
      <t>エンチョウ</t>
    </rPh>
    <rPh sb="10" eb="12">
      <t>プンゴト</t>
    </rPh>
    <phoneticPr fontId="1"/>
  </si>
  <si>
    <t xml:space="preserve">最大５時間
</t>
    <rPh sb="0" eb="2">
      <t>サイダイ</t>
    </rPh>
    <rPh sb="3" eb="5">
      <t>ジカン</t>
    </rPh>
    <phoneticPr fontId="1"/>
  </si>
  <si>
    <t xml:space="preserve">最大４時間
</t>
    <rPh sb="0" eb="2">
      <t>サイダイ</t>
    </rPh>
    <rPh sb="3" eb="5">
      <t>ジカン</t>
    </rPh>
    <phoneticPr fontId="1"/>
  </si>
  <si>
    <t>原則２時間以上最大４時間</t>
    <rPh sb="0" eb="2">
      <t>ゲンソク</t>
    </rPh>
    <rPh sb="3" eb="7">
      <t>ジカンイジョウ</t>
    </rPh>
    <rPh sb="7" eb="9">
      <t>サイダイ</t>
    </rPh>
    <rPh sb="10" eb="12">
      <t>ジカン</t>
    </rPh>
    <phoneticPr fontId="1"/>
  </si>
  <si>
    <t>最大５時間</t>
    <rPh sb="0" eb="2">
      <t>サイダイ</t>
    </rPh>
    <rPh sb="3" eb="5">
      <t>ジカン</t>
    </rPh>
    <phoneticPr fontId="1"/>
  </si>
  <si>
    <t>2時間以上最大５時間</t>
    <rPh sb="1" eb="3">
      <t>ジカン</t>
    </rPh>
    <rPh sb="3" eb="5">
      <t>イジョウ</t>
    </rPh>
    <rPh sb="5" eb="7">
      <t>サイダイ</t>
    </rPh>
    <rPh sb="8" eb="10">
      <t>ジカン</t>
    </rPh>
    <phoneticPr fontId="1"/>
  </si>
  <si>
    <t>2時間以上最大４時間</t>
    <rPh sb="1" eb="3">
      <t>ジカン</t>
    </rPh>
    <rPh sb="3" eb="5">
      <t>イジョウ</t>
    </rPh>
    <rPh sb="5" eb="7">
      <t>サイダイ</t>
    </rPh>
    <rPh sb="8" eb="10">
      <t>ジカン</t>
    </rPh>
    <phoneticPr fontId="1"/>
  </si>
  <si>
    <t>30分単位　最大４時間</t>
    <rPh sb="2" eb="5">
      <t>プンタンイ</t>
    </rPh>
    <rPh sb="6" eb="8">
      <t>サイダイ</t>
    </rPh>
    <rPh sb="9" eb="11">
      <t>ジカン</t>
    </rPh>
    <phoneticPr fontId="1"/>
  </si>
  <si>
    <t>実施要綱に規定の通り</t>
    <rPh sb="0" eb="2">
      <t>ジッシ</t>
    </rPh>
    <rPh sb="2" eb="4">
      <t>ヨウコウ</t>
    </rPh>
    <rPh sb="5" eb="7">
      <t>キテイ</t>
    </rPh>
    <rPh sb="8" eb="9">
      <t>トオ</t>
    </rPh>
    <phoneticPr fontId="1"/>
  </si>
  <si>
    <t>ひと月の利用時間上限</t>
    <rPh sb="2" eb="3">
      <t>ツキ</t>
    </rPh>
    <rPh sb="4" eb="6">
      <t>リヨウ</t>
    </rPh>
    <rPh sb="6" eb="8">
      <t>ジカン</t>
    </rPh>
    <rPh sb="8" eb="10">
      <t>ジョウゲン</t>
    </rPh>
    <phoneticPr fontId="8"/>
  </si>
  <si>
    <t>４時間</t>
    <rPh sb="1" eb="3">
      <t>ジカン</t>
    </rPh>
    <phoneticPr fontId="8"/>
  </si>
  <si>
    <t>利用時間上限（１回の利用につき）</t>
    <rPh sb="0" eb="2">
      <t>リヨウ</t>
    </rPh>
    <rPh sb="2" eb="4">
      <t>ジカン</t>
    </rPh>
    <rPh sb="4" eb="6">
      <t>ジョウゲン</t>
    </rPh>
    <rPh sb="8" eb="9">
      <t>カイ</t>
    </rPh>
    <rPh sb="10" eb="12">
      <t>リヨウ</t>
    </rPh>
    <phoneticPr fontId="8"/>
  </si>
  <si>
    <t>4時間</t>
    <rPh sb="1" eb="3">
      <t>ジカン</t>
    </rPh>
    <phoneticPr fontId="8"/>
  </si>
  <si>
    <t>保育室：約6.680㎡</t>
    <rPh sb="0" eb="3">
      <t>ホイクシツ</t>
    </rPh>
    <rPh sb="4" eb="5">
      <t>ヤク</t>
    </rPh>
    <phoneticPr fontId="8"/>
  </si>
  <si>
    <t>全体：28.838㎡</t>
    <rPh sb="0" eb="2">
      <t>ゼンタイ</t>
    </rPh>
    <phoneticPr fontId="8"/>
  </si>
  <si>
    <r>
      <t>利用者さん（妊婦〜産後）</t>
    </r>
    <r>
      <rPr>
        <sz val="14"/>
        <rFont val="游ゴシック"/>
        <family val="3"/>
        <charset val="128"/>
      </rPr>
      <t>が助産師から専門的な相談が受けられるようにする。　妊活・家族計画・マイナートラブル・授乳・母乳育児・離乳食・子どもの発達などの相談。またスタッフのスキルアップの目的で　子どもの発達アプローチや　抱っこやおんぶの　実践を学べるよう　定期的な研修を開催する</t>
    </r>
    <rPh sb="6" eb="9">
      <t>ジョサンシ</t>
    </rPh>
    <rPh sb="13" eb="16">
      <t>ジョサンシ</t>
    </rPh>
    <rPh sb="25" eb="26">
      <t>ウ</t>
    </rPh>
    <phoneticPr fontId="1"/>
  </si>
  <si>
    <t>39.62㎡</t>
    <phoneticPr fontId="8"/>
  </si>
  <si>
    <t>2階建</t>
    <rPh sb="1" eb="3">
      <t>カイダテ</t>
    </rPh>
    <phoneticPr fontId="8"/>
  </si>
  <si>
    <t>一戸建</t>
    <phoneticPr fontId="8"/>
  </si>
  <si>
    <t>←原則修正できません。</t>
    <rPh sb="1" eb="3">
      <t>ゲンソク</t>
    </rPh>
    <rPh sb="3" eb="5">
      <t>シュウセイ</t>
    </rPh>
    <phoneticPr fontId="8"/>
  </si>
  <si>
    <t>常勤・ぶれす（６～７日型）</t>
    <rPh sb="0" eb="2">
      <t>ジョウキン</t>
    </rPh>
    <phoneticPr fontId="8"/>
  </si>
  <si>
    <t>実施しない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</si>
</sst>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76" formatCode="0_);[Red]\(0\)"/>
    <numFmt numFmtId="177" formatCode="[$-411]ggge&quot;年&quot;m&quot;月&quot;d&quot;日&quot;;@"/>
    <numFmt numFmtId="178" formatCode="#,##0_ ;[Red]\-#,##0\ "/>
    <numFmt numFmtId="179" formatCode="#,##0;&quot;▲ &quot;#,##0"/>
    <numFmt numFmtId="180" formatCode="0.00_);[Red]\(0.00\)"/>
    <numFmt numFmtId="181" formatCode="0_ "/>
    <numFmt numFmtId="182" formatCode="#0.00&quot;時間&quot;"/>
    <numFmt numFmtId="183" formatCode="#,##0.00&quot;時間&quot;"/>
    <numFmt numFmtId="184" formatCode="&quot;経&quot;&quot;験&quot;&quot;年&quot;&quot;数&quot;#,##0&quot;年&quot;"/>
    <numFmt numFmtId="185" formatCode="&quot;常&quot;&quot;勤&quot;#,##0&quot;名&quot;"/>
    <numFmt numFmtId="186" formatCode="&quot;非&quot;&quot;常&quot;&quot;勤&quot;#,##0&quot;名&quot;"/>
    <numFmt numFmtId="187" formatCode="0.00&quot;㎡&quot;"/>
    <numFmt numFmtId="188" formatCode="\`\=\ &quot;(&quot;\ \&amp;\ \A\1\ \&amp;\ &quot;)&quot;\`"/>
  </numFmts>
  <fonts count="123">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2"/>
      <color theme="1"/>
      <name val="ＭＳ 明朝"/>
      <family val="1"/>
      <charset val="128"/>
    </font>
    <font>
      <sz val="11"/>
      <color theme="1"/>
      <name val="ＭＳ 明朝"/>
      <family val="1"/>
      <charset val="128"/>
    </font>
    <font>
      <sz val="12"/>
      <color rgb="FF000000"/>
      <name val="ＭＳ 明朝"/>
      <family val="1"/>
      <charset val="128"/>
    </font>
    <font>
      <sz val="6"/>
      <name val="游ゴシック"/>
      <family val="3"/>
      <charset val="128"/>
      <scheme val="minor"/>
    </font>
    <font>
      <sz val="12"/>
      <color theme="1"/>
      <name val="Century"/>
      <family val="1"/>
    </font>
    <font>
      <sz val="12"/>
      <color rgb="FF000000"/>
      <name val="Century"/>
      <family val="1"/>
    </font>
    <font>
      <sz val="11"/>
      <color theme="1"/>
      <name val="メイリオ"/>
      <family val="3"/>
      <charset val="128"/>
    </font>
    <font>
      <sz val="12"/>
      <color theme="1"/>
      <name val="メイリオ"/>
      <family val="3"/>
      <charset val="128"/>
    </font>
    <font>
      <b/>
      <sz val="12"/>
      <color theme="1"/>
      <name val="メイリオ"/>
      <family val="3"/>
      <charset val="128"/>
    </font>
    <font>
      <b/>
      <sz val="11"/>
      <color theme="1"/>
      <name val="メイリオ"/>
      <family val="3"/>
      <charset val="128"/>
    </font>
    <font>
      <sz val="8.5"/>
      <color theme="1"/>
      <name val="メイリオ"/>
      <family val="3"/>
      <charset val="128"/>
    </font>
    <font>
      <b/>
      <sz val="11"/>
      <color rgb="FFFF0000"/>
      <name val="メイリオ"/>
      <family val="3"/>
      <charset val="128"/>
    </font>
    <font>
      <sz val="14"/>
      <color theme="1"/>
      <name val="メイリオ"/>
      <family val="3"/>
      <charset val="128"/>
    </font>
    <font>
      <sz val="6"/>
      <name val="ＭＳ Ｐゴシック"/>
      <family val="3"/>
      <charset val="128"/>
    </font>
    <font>
      <sz val="11"/>
      <name val="ＭＳ Ｐゴシック"/>
      <family val="3"/>
      <charset val="128"/>
    </font>
    <font>
      <sz val="10"/>
      <color theme="1"/>
      <name val="メイリオ"/>
      <family val="3"/>
      <charset val="128"/>
    </font>
    <font>
      <sz val="8"/>
      <color theme="1"/>
      <name val="メイリオ"/>
      <family val="3"/>
      <charset val="128"/>
    </font>
    <font>
      <b/>
      <sz val="10"/>
      <color theme="1"/>
      <name val="メイリオ"/>
      <family val="3"/>
      <charset val="128"/>
    </font>
    <font>
      <b/>
      <sz val="14"/>
      <color theme="1"/>
      <name val="メイリオ"/>
      <family val="3"/>
      <charset val="128"/>
    </font>
    <font>
      <sz val="10"/>
      <color theme="1"/>
      <name val="ＭＳ Ｐゴシック"/>
      <family val="3"/>
      <charset val="128"/>
    </font>
    <font>
      <sz val="14"/>
      <color theme="1"/>
      <name val="ＭＳ Ｐゴシック"/>
      <family val="3"/>
      <charset val="128"/>
    </font>
    <font>
      <sz val="9"/>
      <color theme="1"/>
      <name val="ＭＳ Ｐゴシック"/>
      <family val="3"/>
      <charset val="128"/>
    </font>
    <font>
      <b/>
      <u/>
      <sz val="9"/>
      <color theme="1"/>
      <name val="ＭＳ Ｐゴシック"/>
      <family val="3"/>
      <charset val="128"/>
    </font>
    <font>
      <sz val="8"/>
      <color theme="1"/>
      <name val="ＭＳ Ｐゴシック"/>
      <family val="3"/>
      <charset val="128"/>
    </font>
    <font>
      <b/>
      <sz val="10"/>
      <color theme="1"/>
      <name val="ＭＳ Ｐゴシック"/>
      <family val="3"/>
      <charset val="128"/>
    </font>
    <font>
      <b/>
      <u/>
      <sz val="10"/>
      <color theme="1"/>
      <name val="ＭＳ Ｐゴシック"/>
      <family val="3"/>
      <charset val="128"/>
    </font>
    <font>
      <sz val="10.5"/>
      <color theme="1"/>
      <name val="ＭＳ Ｐゴシック"/>
      <family val="3"/>
      <charset val="128"/>
    </font>
    <font>
      <sz val="10"/>
      <name val="ＭＳ Ｐゴシック"/>
      <family val="3"/>
      <charset val="128"/>
    </font>
    <font>
      <sz val="11"/>
      <color theme="1"/>
      <name val="游ゴシック"/>
      <family val="2"/>
      <scheme val="minor"/>
    </font>
    <font>
      <sz val="10"/>
      <color theme="1"/>
      <name val="游ゴシック"/>
      <family val="3"/>
      <charset val="128"/>
      <scheme val="minor"/>
    </font>
    <font>
      <sz val="10"/>
      <color theme="1"/>
      <name val="游ゴシック"/>
      <family val="2"/>
      <scheme val="minor"/>
    </font>
    <font>
      <sz val="11"/>
      <name val="メイリオ"/>
      <family val="3"/>
      <charset val="128"/>
    </font>
    <font>
      <sz val="11"/>
      <color rgb="FF000000"/>
      <name val="ＭＳ 明朝"/>
      <family val="1"/>
      <charset val="128"/>
    </font>
    <font>
      <b/>
      <sz val="11"/>
      <color theme="1"/>
      <name val="游ゴシック"/>
      <family val="3"/>
      <charset val="128"/>
      <scheme val="minor"/>
    </font>
    <font>
      <sz val="11"/>
      <name val="游ゴシック"/>
      <family val="2"/>
      <scheme val="minor"/>
    </font>
    <font>
      <sz val="11"/>
      <name val="游ゴシック"/>
      <family val="3"/>
      <charset val="128"/>
      <scheme val="minor"/>
    </font>
    <font>
      <sz val="11"/>
      <color theme="1"/>
      <name val="游ゴシック"/>
      <family val="3"/>
      <charset val="128"/>
      <scheme val="minor"/>
    </font>
    <font>
      <b/>
      <sz val="9"/>
      <color indexed="81"/>
      <name val="MS P ゴシック"/>
      <family val="3"/>
      <charset val="128"/>
    </font>
    <font>
      <sz val="9"/>
      <color indexed="81"/>
      <name val="MS P ゴシック"/>
      <family val="3"/>
      <charset val="128"/>
    </font>
    <font>
      <sz val="6"/>
      <name val="游ゴシック"/>
      <family val="2"/>
      <charset val="128"/>
      <scheme val="minor"/>
    </font>
    <font>
      <sz val="11"/>
      <color theme="1"/>
      <name val="游ゴシック"/>
      <family val="3"/>
      <charset val="128"/>
    </font>
    <font>
      <sz val="11"/>
      <name val="游ゴシック"/>
      <family val="3"/>
      <charset val="128"/>
    </font>
    <font>
      <sz val="14"/>
      <color theme="1"/>
      <name val="ＭＳ 明朝"/>
      <family val="1"/>
      <charset val="128"/>
    </font>
    <font>
      <b/>
      <sz val="14"/>
      <color rgb="FFFF0000"/>
      <name val="メイリオ"/>
      <family val="3"/>
      <charset val="128"/>
    </font>
    <font>
      <sz val="14"/>
      <color rgb="FF000000"/>
      <name val="ＭＳ 明朝"/>
      <family val="1"/>
      <charset val="128"/>
    </font>
    <font>
      <b/>
      <sz val="11"/>
      <color rgb="FFFF0000"/>
      <name val="游ゴシック"/>
      <family val="3"/>
      <charset val="128"/>
      <scheme val="minor"/>
    </font>
    <font>
      <sz val="10.5"/>
      <color rgb="FF000000"/>
      <name val="ＭＳ 明朝"/>
      <family val="1"/>
      <charset val="128"/>
    </font>
    <font>
      <sz val="11"/>
      <color rgb="FFFF0000"/>
      <name val="ＭＳ 明朝"/>
      <family val="1"/>
      <charset val="128"/>
    </font>
    <font>
      <sz val="9"/>
      <color theme="1"/>
      <name val="游明朝"/>
      <family val="1"/>
      <charset val="128"/>
    </font>
    <font>
      <sz val="11"/>
      <color rgb="FF000000"/>
      <name val="游ゴシック"/>
      <family val="2"/>
      <scheme val="minor"/>
    </font>
    <font>
      <sz val="12"/>
      <color theme="1"/>
      <name val="ＭＳ Ｐゴシック"/>
      <family val="3"/>
      <charset val="128"/>
    </font>
    <font>
      <b/>
      <sz val="10"/>
      <color rgb="FFFF0000"/>
      <name val="ＭＳ Ｐゴシック"/>
      <family val="3"/>
      <charset val="128"/>
    </font>
    <font>
      <b/>
      <sz val="11"/>
      <color theme="1"/>
      <name val="ＭＳ ゴシック"/>
      <family val="3"/>
      <charset val="128"/>
    </font>
    <font>
      <sz val="10"/>
      <color theme="1"/>
      <name val="ＭＳ ゴシック"/>
      <family val="3"/>
      <charset val="128"/>
    </font>
    <font>
      <sz val="11"/>
      <color theme="1"/>
      <name val="ＭＳ ゴシック"/>
      <family val="3"/>
      <charset val="128"/>
    </font>
    <font>
      <sz val="14"/>
      <color theme="1"/>
      <name val="游ゴシック"/>
      <family val="3"/>
      <charset val="128"/>
      <scheme val="minor"/>
    </font>
    <font>
      <b/>
      <sz val="14"/>
      <color theme="1"/>
      <name val="游ゴシック"/>
      <family val="3"/>
      <charset val="128"/>
      <scheme val="minor"/>
    </font>
    <font>
      <b/>
      <sz val="14"/>
      <color rgb="FFFF0000"/>
      <name val="游ゴシック"/>
      <family val="3"/>
      <charset val="128"/>
      <scheme val="minor"/>
    </font>
    <font>
      <sz val="14"/>
      <color rgb="FFFF0000"/>
      <name val="游ゴシック"/>
      <family val="3"/>
      <charset val="128"/>
      <scheme val="minor"/>
    </font>
    <font>
      <sz val="14"/>
      <name val="游ゴシック"/>
      <family val="3"/>
      <charset val="128"/>
      <scheme val="minor"/>
    </font>
    <font>
      <sz val="16"/>
      <color theme="1"/>
      <name val="ＭＳ 明朝"/>
      <family val="1"/>
      <charset val="128"/>
    </font>
    <font>
      <sz val="20"/>
      <color theme="1"/>
      <name val="ＭＳ 明朝"/>
      <family val="1"/>
      <charset val="128"/>
    </font>
    <font>
      <sz val="22"/>
      <color theme="1"/>
      <name val="HG丸ｺﾞｼｯｸM-PRO"/>
      <family val="3"/>
      <charset val="128"/>
    </font>
    <font>
      <b/>
      <sz val="22"/>
      <color rgb="FFFF0000"/>
      <name val="HG丸ｺﾞｼｯｸM-PRO"/>
      <family val="3"/>
      <charset val="128"/>
    </font>
    <font>
      <sz val="14"/>
      <color theme="1"/>
      <name val="HG丸ｺﾞｼｯｸM-PRO"/>
      <family val="3"/>
      <charset val="128"/>
    </font>
    <font>
      <sz val="14"/>
      <color rgb="FF000000"/>
      <name val="HG丸ｺﾞｼｯｸM-PRO"/>
      <family val="3"/>
      <charset val="128"/>
    </font>
    <font>
      <b/>
      <sz val="16"/>
      <color rgb="FFFF0000"/>
      <name val="メイリオ"/>
      <family val="3"/>
      <charset val="128"/>
    </font>
    <font>
      <b/>
      <sz val="20"/>
      <color rgb="FFFF0000"/>
      <name val="メイリオ"/>
      <family val="3"/>
      <charset val="128"/>
    </font>
    <font>
      <b/>
      <sz val="28"/>
      <color theme="1"/>
      <name val="HG丸ｺﾞｼｯｸM-PRO"/>
      <family val="3"/>
      <charset val="128"/>
    </font>
    <font>
      <sz val="16"/>
      <color rgb="FF000000"/>
      <name val="ＭＳ 明朝"/>
      <family val="1"/>
      <charset val="128"/>
    </font>
    <font>
      <sz val="16"/>
      <name val="游ゴシック"/>
      <family val="3"/>
      <charset val="128"/>
      <scheme val="minor"/>
    </font>
    <font>
      <b/>
      <sz val="16"/>
      <color theme="1"/>
      <name val="メイリオ"/>
      <family val="3"/>
      <charset val="128"/>
    </font>
    <font>
      <b/>
      <sz val="26"/>
      <color theme="1"/>
      <name val="HG丸ｺﾞｼｯｸM-PRO"/>
      <family val="3"/>
      <charset val="128"/>
    </font>
    <font>
      <sz val="11"/>
      <color theme="1"/>
      <name val="ＭＳ Ｐゴシック"/>
      <family val="3"/>
      <charset val="128"/>
    </font>
    <font>
      <sz val="16"/>
      <color theme="1"/>
      <name val="ＭＳ Ｐゴシック"/>
      <family val="3"/>
      <charset val="128"/>
    </font>
    <font>
      <b/>
      <sz val="11"/>
      <color theme="1"/>
      <name val="ＭＳ Ｐゴシック"/>
      <family val="3"/>
      <charset val="128"/>
    </font>
    <font>
      <sz val="12"/>
      <color theme="1"/>
      <name val="游ゴシック"/>
      <family val="3"/>
      <charset val="128"/>
      <scheme val="minor"/>
    </font>
    <font>
      <b/>
      <sz val="12"/>
      <color rgb="FFFF0000"/>
      <name val="游ゴシック"/>
      <family val="3"/>
      <charset val="128"/>
      <scheme val="minor"/>
    </font>
    <font>
      <sz val="12"/>
      <name val="游ゴシック"/>
      <family val="3"/>
      <charset val="128"/>
      <scheme val="minor"/>
    </font>
    <font>
      <sz val="16"/>
      <name val="ＭＳ 明朝"/>
      <family val="1"/>
      <charset val="128"/>
    </font>
    <font>
      <sz val="11"/>
      <color rgb="FFFF0000"/>
      <name val="游ゴシック"/>
      <family val="3"/>
      <charset val="128"/>
      <scheme val="minor"/>
    </font>
    <font>
      <strike/>
      <sz val="11"/>
      <color rgb="FFFF0000"/>
      <name val="游ゴシック"/>
      <family val="3"/>
      <charset val="128"/>
      <scheme val="minor"/>
    </font>
    <font>
      <sz val="8"/>
      <name val="游ゴシック"/>
      <family val="3"/>
      <charset val="128"/>
      <scheme val="minor"/>
    </font>
    <font>
      <sz val="10"/>
      <name val="游ゴシック"/>
      <family val="3"/>
      <charset val="128"/>
      <scheme val="minor"/>
    </font>
    <font>
      <sz val="11"/>
      <color theme="0"/>
      <name val="游ゴシック"/>
      <family val="3"/>
      <charset val="128"/>
      <scheme val="minor"/>
    </font>
    <font>
      <sz val="12"/>
      <name val="ＭＳ Ｐゴシック"/>
      <family val="3"/>
      <charset val="128"/>
    </font>
    <font>
      <sz val="9"/>
      <name val="游ゴシック"/>
      <family val="3"/>
      <charset val="128"/>
      <scheme val="minor"/>
    </font>
    <font>
      <b/>
      <sz val="14"/>
      <color theme="1"/>
      <name val="ＭＳ 明朝"/>
      <family val="1"/>
      <charset val="128"/>
    </font>
    <font>
      <sz val="6"/>
      <color theme="1"/>
      <name val="游ゴシック"/>
      <family val="3"/>
      <charset val="128"/>
      <scheme val="minor"/>
    </font>
    <font>
      <b/>
      <sz val="11"/>
      <name val="游ゴシック"/>
      <family val="3"/>
      <charset val="128"/>
      <scheme val="minor"/>
    </font>
    <font>
      <b/>
      <sz val="11"/>
      <name val="メイリオ"/>
      <family val="3"/>
      <charset val="128"/>
    </font>
    <font>
      <b/>
      <sz val="14"/>
      <name val="ＭＳ Ｐゴシック"/>
      <family val="3"/>
      <charset val="128"/>
    </font>
    <font>
      <b/>
      <sz val="12"/>
      <name val="ＭＳ Ｐゴシック"/>
      <family val="3"/>
      <charset val="128"/>
    </font>
    <font>
      <b/>
      <sz val="16"/>
      <name val="ＭＳ Ｐゴシック"/>
      <family val="3"/>
      <charset val="128"/>
    </font>
    <font>
      <sz val="14"/>
      <name val="ＭＳ Ｐゴシック"/>
      <family val="3"/>
      <charset val="128"/>
    </font>
    <font>
      <sz val="14"/>
      <name val="平成明朝"/>
      <family val="1"/>
      <charset val="128"/>
    </font>
    <font>
      <sz val="14"/>
      <name val="ＭＳ 明朝"/>
      <family val="1"/>
      <charset val="128"/>
    </font>
    <font>
      <sz val="14"/>
      <name val="ＭＳ Ｐゴシック"/>
      <family val="1"/>
      <charset val="128"/>
    </font>
    <font>
      <sz val="10"/>
      <name val="平成明朝"/>
      <family val="1"/>
      <charset val="128"/>
    </font>
    <font>
      <sz val="11"/>
      <name val="平成明朝"/>
      <family val="1"/>
      <charset val="128"/>
    </font>
    <font>
      <sz val="14"/>
      <name val="游ゴシック"/>
      <family val="1"/>
      <charset val="128"/>
    </font>
    <font>
      <u/>
      <sz val="14"/>
      <name val="ＭＳ Ｐゴシック"/>
      <family val="3"/>
      <charset val="128"/>
    </font>
    <font>
      <sz val="14"/>
      <name val="Segoe UI Symbol"/>
      <family val="1"/>
    </font>
    <font>
      <sz val="12"/>
      <name val="平成明朝"/>
      <family val="1"/>
      <charset val="128"/>
    </font>
    <font>
      <b/>
      <sz val="14"/>
      <color theme="1"/>
      <name val="ＭＳ Ｐゴシック"/>
      <family val="3"/>
      <charset val="128"/>
    </font>
    <font>
      <b/>
      <u/>
      <sz val="14"/>
      <color rgb="FFFF0000"/>
      <name val="メイリオ"/>
      <family val="3"/>
      <charset val="128"/>
    </font>
    <font>
      <sz val="18"/>
      <color theme="1"/>
      <name val="ＭＳ 明朝"/>
      <family val="1"/>
      <charset val="128"/>
    </font>
    <font>
      <sz val="18"/>
      <color rgb="FF000000"/>
      <name val="ＭＳ 明朝"/>
      <family val="1"/>
      <charset val="128"/>
    </font>
    <font>
      <sz val="22"/>
      <color theme="1"/>
      <name val="游ゴシック"/>
      <family val="3"/>
      <charset val="128"/>
      <scheme val="minor"/>
    </font>
    <font>
      <sz val="22"/>
      <color theme="1"/>
      <name val="游ゴシック"/>
      <family val="2"/>
      <scheme val="minor"/>
    </font>
    <font>
      <sz val="14"/>
      <name val="メイリオ"/>
      <family val="3"/>
      <charset val="128"/>
    </font>
    <font>
      <b/>
      <sz val="22"/>
      <color theme="1"/>
      <name val="游ゴシック"/>
      <family val="3"/>
      <charset val="128"/>
      <scheme val="minor"/>
    </font>
    <font>
      <sz val="10"/>
      <color rgb="FFFF0000"/>
      <name val="游ゴシック"/>
      <family val="3"/>
      <charset val="128"/>
      <scheme val="minor"/>
    </font>
    <font>
      <sz val="14"/>
      <color theme="1"/>
      <name val="游ゴシック"/>
      <family val="3"/>
      <charset val="128"/>
    </font>
    <font>
      <sz val="14"/>
      <name val="HG丸ｺﾞｼｯｸM-PRO"/>
      <family val="3"/>
      <charset val="128"/>
    </font>
    <font>
      <sz val="18"/>
      <color rgb="FFFF0000"/>
      <name val="游ゴシック"/>
      <family val="3"/>
      <charset val="128"/>
    </font>
    <font>
      <sz val="14"/>
      <name val="游ゴシック"/>
      <family val="3"/>
      <charset val="128"/>
    </font>
    <font>
      <b/>
      <sz val="12"/>
      <color rgb="FFFF0000"/>
      <name val="メイリオ"/>
      <family val="3"/>
      <charset val="128"/>
    </font>
  </fonts>
  <fills count="19">
    <fill>
      <patternFill patternType="none"/>
    </fill>
    <fill>
      <patternFill patternType="gray125"/>
    </fill>
    <fill>
      <patternFill patternType="solid">
        <fgColor rgb="FFD9D9D9"/>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rgb="FFFF0000"/>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indexed="9"/>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0" tint="-0.34998626667073579"/>
        <bgColor indexed="64"/>
      </patternFill>
    </fill>
    <fill>
      <patternFill patternType="solid">
        <fgColor theme="4" tint="0.39997558519241921"/>
        <bgColor indexed="64"/>
      </patternFill>
    </fill>
    <fill>
      <patternFill patternType="solid">
        <fgColor theme="7" tint="0.39997558519241921"/>
        <bgColor indexed="64"/>
      </patternFill>
    </fill>
  </fills>
  <borders count="24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diagonal/>
    </border>
    <border>
      <left/>
      <right/>
      <top style="thin">
        <color indexed="64"/>
      </top>
      <bottom style="medium">
        <color indexed="64"/>
      </bottom>
      <diagonal/>
    </border>
    <border>
      <left/>
      <right style="medium">
        <color indexed="64"/>
      </right>
      <top/>
      <bottom style="thin">
        <color indexed="64"/>
      </bottom>
      <diagonal/>
    </border>
    <border>
      <left/>
      <right/>
      <top style="medium">
        <color indexed="64"/>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diagonal/>
    </border>
    <border>
      <left style="thin">
        <color indexed="64"/>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diagonal/>
    </border>
    <border>
      <left style="thin">
        <color indexed="64"/>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top style="dashed">
        <color indexed="64"/>
      </top>
      <bottom style="double">
        <color indexed="64"/>
      </bottom>
      <diagonal/>
    </border>
    <border>
      <left/>
      <right style="thin">
        <color indexed="64"/>
      </right>
      <top style="dashed">
        <color indexed="64"/>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ashed">
        <color indexed="64"/>
      </top>
      <bottom style="double">
        <color indexed="64"/>
      </bottom>
      <diagonal/>
    </border>
    <border>
      <left/>
      <right style="thin">
        <color indexed="64"/>
      </right>
      <top style="dashed">
        <color indexed="64"/>
      </top>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diagonal/>
    </border>
    <border>
      <left style="thin">
        <color indexed="64"/>
      </left>
      <right style="hair">
        <color indexed="64"/>
      </right>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top/>
      <bottom style="double">
        <color indexed="64"/>
      </bottom>
      <diagonal/>
    </border>
    <border>
      <left style="hair">
        <color indexed="64"/>
      </left>
      <right style="hair">
        <color indexed="64"/>
      </right>
      <top style="double">
        <color indexed="64"/>
      </top>
      <bottom/>
      <diagonal/>
    </border>
    <border>
      <left style="hair">
        <color indexed="64"/>
      </left>
      <right/>
      <top style="double">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diagonalUp="1">
      <left style="thin">
        <color indexed="64"/>
      </left>
      <right style="thin">
        <color indexed="64"/>
      </right>
      <top/>
      <bottom style="hair">
        <color indexed="64"/>
      </bottom>
      <diagonal style="thin">
        <color indexed="64"/>
      </diagonal>
    </border>
    <border>
      <left style="hair">
        <color indexed="64"/>
      </left>
      <right style="hair">
        <color indexed="64"/>
      </right>
      <top/>
      <bottom/>
      <diagonal/>
    </border>
    <border>
      <left style="hair">
        <color indexed="64"/>
      </left>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bottom/>
      <diagonal/>
    </border>
    <border diagonalUp="1">
      <left style="hair">
        <color indexed="64"/>
      </left>
      <right style="hair">
        <color indexed="64"/>
      </right>
      <top/>
      <bottom/>
      <diagonal style="hair">
        <color indexed="64"/>
      </diagonal>
    </border>
    <border diagonalUp="1">
      <left style="thin">
        <color indexed="64"/>
      </left>
      <right style="thin">
        <color indexed="64"/>
      </right>
      <top/>
      <bottom/>
      <diagonal style="hair">
        <color indexed="64"/>
      </diagonal>
    </border>
    <border diagonalUp="1">
      <left style="thin">
        <color indexed="64"/>
      </left>
      <right/>
      <top/>
      <bottom style="hair">
        <color indexed="64"/>
      </bottom>
      <diagonal style="thin">
        <color indexed="64"/>
      </diagonal>
    </border>
    <border diagonalUp="1">
      <left/>
      <right style="thin">
        <color indexed="64"/>
      </right>
      <top/>
      <bottom style="hair">
        <color indexed="64"/>
      </bottom>
      <diagonal style="thin">
        <color indexed="64"/>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style="thin">
        <color indexed="64"/>
      </right>
      <top style="thin">
        <color indexed="64"/>
      </top>
      <bottom/>
      <diagonal style="thin">
        <color indexed="64"/>
      </diagonal>
    </border>
    <border>
      <left style="thin">
        <color indexed="64"/>
      </left>
      <right style="hair">
        <color indexed="64"/>
      </right>
      <top/>
      <bottom style="thin">
        <color indexed="64"/>
      </bottom>
      <diagonal/>
    </border>
    <border diagonalUp="1">
      <left style="hair">
        <color indexed="64"/>
      </left>
      <right style="hair">
        <color indexed="64"/>
      </right>
      <top/>
      <bottom style="thin">
        <color indexed="64"/>
      </bottom>
      <diagonal style="hair">
        <color indexed="64"/>
      </diagonal>
    </border>
    <border diagonalUp="1">
      <left style="thin">
        <color indexed="64"/>
      </left>
      <right style="thin">
        <color indexed="64"/>
      </right>
      <top/>
      <bottom style="thin">
        <color indexed="64"/>
      </bottom>
      <diagonal style="hair">
        <color indexed="64"/>
      </diagonal>
    </border>
    <border diagonalUp="1">
      <left style="thin">
        <color indexed="64"/>
      </left>
      <right/>
      <top style="hair">
        <color indexed="64"/>
      </top>
      <bottom style="thin">
        <color indexed="64"/>
      </bottom>
      <diagonal style="thin">
        <color indexed="64"/>
      </diagonal>
    </border>
    <border diagonalUp="1">
      <left/>
      <right style="thin">
        <color indexed="64"/>
      </right>
      <top style="hair">
        <color indexed="64"/>
      </top>
      <bottom style="thin">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bottom style="thin">
        <color indexed="64"/>
      </bottom>
      <diagonal style="thin">
        <color indexed="64"/>
      </diagonal>
    </border>
    <border>
      <left/>
      <right style="hair">
        <color indexed="64"/>
      </right>
      <top style="thin">
        <color indexed="64"/>
      </top>
      <bottom/>
      <diagonal/>
    </border>
    <border>
      <left/>
      <right style="hair">
        <color indexed="64"/>
      </right>
      <top/>
      <bottom style="double">
        <color indexed="64"/>
      </bottom>
      <diagonal/>
    </border>
    <border>
      <left style="thin">
        <color indexed="64"/>
      </left>
      <right style="hair">
        <color indexed="64"/>
      </right>
      <top style="double">
        <color indexed="64"/>
      </top>
      <bottom/>
      <diagonal/>
    </border>
    <border>
      <left/>
      <right style="hair">
        <color indexed="64"/>
      </right>
      <top style="double">
        <color indexed="64"/>
      </top>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style="hair">
        <color indexed="64"/>
      </right>
      <top/>
      <bottom style="thin">
        <color indexed="64"/>
      </bottom>
      <diagonal/>
    </border>
    <border>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thin">
        <color indexed="64"/>
      </bottom>
      <diagonal/>
    </border>
    <border>
      <left style="medium">
        <color indexed="64"/>
      </left>
      <right/>
      <top style="medium">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style="double">
        <color indexed="64"/>
      </top>
      <bottom style="thin">
        <color indexed="64"/>
      </bottom>
      <diagonal/>
    </border>
    <border>
      <left/>
      <right/>
      <top style="dashed">
        <color indexed="64"/>
      </top>
      <bottom style="double">
        <color indexed="64"/>
      </bottom>
      <diagonal/>
    </border>
    <border>
      <left/>
      <right/>
      <top style="dashed">
        <color indexed="64"/>
      </top>
      <bottom style="dashed">
        <color indexed="64"/>
      </bottom>
      <diagonal/>
    </border>
    <border>
      <left/>
      <right/>
      <top style="thin">
        <color indexed="64"/>
      </top>
      <bottom style="dashed">
        <color indexed="64"/>
      </bottom>
      <diagonal/>
    </border>
    <border>
      <left/>
      <right/>
      <top style="dashed">
        <color indexed="64"/>
      </top>
      <bottom/>
      <diagonal/>
    </border>
    <border>
      <left style="thin">
        <color indexed="64"/>
      </left>
      <right style="thin">
        <color indexed="64"/>
      </right>
      <top style="dashed">
        <color indexed="64"/>
      </top>
      <bottom style="thin">
        <color indexed="64"/>
      </bottom>
      <diagonal/>
    </border>
    <border>
      <left/>
      <right/>
      <top style="dashed">
        <color indexed="64"/>
      </top>
      <bottom style="thin">
        <color indexed="64"/>
      </bottom>
      <diagonal/>
    </border>
    <border>
      <left/>
      <right style="medium">
        <color indexed="64"/>
      </right>
      <top/>
      <bottom/>
      <diagonal/>
    </border>
    <border>
      <left/>
      <right style="hair">
        <color indexed="64"/>
      </right>
      <top/>
      <bottom/>
      <diagonal/>
    </border>
    <border>
      <left style="thin">
        <color indexed="64"/>
      </left>
      <right/>
      <top/>
      <bottom style="dashed">
        <color indexed="64"/>
      </bottom>
      <diagonal/>
    </border>
    <border>
      <left style="dotted">
        <color indexed="64"/>
      </left>
      <right style="dotted">
        <color indexed="64"/>
      </right>
      <top style="dotted">
        <color indexed="64"/>
      </top>
      <bottom style="dotted">
        <color indexed="64"/>
      </bottom>
      <diagonal/>
    </border>
    <border>
      <left style="thin">
        <color indexed="64"/>
      </left>
      <right style="dotted">
        <color indexed="64"/>
      </right>
      <top style="thin">
        <color indexed="64"/>
      </top>
      <bottom style="dotted">
        <color indexed="64"/>
      </bottom>
      <diagonal/>
    </border>
    <border>
      <left style="dotted">
        <color indexed="64"/>
      </left>
      <right style="dotted">
        <color indexed="64"/>
      </right>
      <top style="thin">
        <color indexed="64"/>
      </top>
      <bottom style="dotted">
        <color indexed="64"/>
      </bottom>
      <diagonal/>
    </border>
    <border>
      <left style="dotted">
        <color indexed="64"/>
      </left>
      <right style="thin">
        <color indexed="64"/>
      </right>
      <top style="thin">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thin">
        <color indexed="64"/>
      </bottom>
      <diagonal/>
    </border>
    <border>
      <left style="dotted">
        <color indexed="64"/>
      </left>
      <right style="dotted">
        <color indexed="64"/>
      </right>
      <top style="dotted">
        <color indexed="64"/>
      </top>
      <bottom style="thin">
        <color indexed="64"/>
      </bottom>
      <diagonal/>
    </border>
    <border>
      <left style="dotted">
        <color indexed="64"/>
      </left>
      <right style="thin">
        <color indexed="64"/>
      </right>
      <top style="dotted">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bottom style="hair">
        <color indexed="64"/>
      </bottom>
      <diagonal/>
    </border>
    <border>
      <left style="hair">
        <color indexed="64"/>
      </left>
      <right style="thin">
        <color indexed="64"/>
      </right>
      <top/>
      <bottom/>
      <diagonal/>
    </border>
    <border>
      <left style="hair">
        <color indexed="64"/>
      </left>
      <right/>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diagonalUp="1">
      <left style="thin">
        <color indexed="64"/>
      </left>
      <right style="medium">
        <color indexed="64"/>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ashed">
        <color indexed="64"/>
      </bottom>
      <diagonal/>
    </border>
    <border>
      <left/>
      <right style="thin">
        <color indexed="64"/>
      </right>
      <top/>
      <bottom style="dashed">
        <color indexed="64"/>
      </bottom>
      <diagonal/>
    </border>
    <border>
      <left style="thin">
        <color indexed="64"/>
      </left>
      <right style="thin">
        <color indexed="64"/>
      </right>
      <top/>
      <bottom style="dashed">
        <color indexed="64"/>
      </bottom>
      <diagonal/>
    </border>
    <border>
      <left/>
      <right/>
      <top/>
      <bottom style="dashed">
        <color indexed="64"/>
      </bottom>
      <diagonal/>
    </border>
    <border>
      <left style="thin">
        <color indexed="64"/>
      </left>
      <right style="medium">
        <color indexed="64"/>
      </right>
      <top/>
      <bottom style="dashed">
        <color indexed="64"/>
      </bottom>
      <diagonal/>
    </border>
    <border>
      <left style="thin">
        <color indexed="64"/>
      </left>
      <right style="medium">
        <color indexed="64"/>
      </right>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dashed">
        <color indexed="64"/>
      </right>
      <top style="medium">
        <color indexed="64"/>
      </top>
      <bottom/>
      <diagonal/>
    </border>
    <border>
      <left/>
      <right style="dashed">
        <color indexed="64"/>
      </right>
      <top/>
      <bottom/>
      <diagonal/>
    </border>
    <border>
      <left/>
      <right style="medium">
        <color indexed="64"/>
      </right>
      <top/>
      <bottom style="hair">
        <color indexed="64"/>
      </bottom>
      <diagonal/>
    </border>
    <border>
      <left/>
      <right style="dashed">
        <color indexed="64"/>
      </right>
      <top/>
      <bottom style="medium">
        <color indexed="64"/>
      </bottom>
      <diagonal/>
    </border>
    <border>
      <left/>
      <right/>
      <top style="medium">
        <color indexed="64"/>
      </top>
      <bottom style="thin">
        <color indexed="64"/>
      </bottom>
      <diagonal/>
    </border>
    <border>
      <left style="medium">
        <color indexed="64"/>
      </left>
      <right/>
      <top style="thin">
        <color indexed="64"/>
      </top>
      <bottom style="hair">
        <color indexed="64"/>
      </bottom>
      <diagonal/>
    </border>
    <border>
      <left style="thin">
        <color indexed="64"/>
      </left>
      <right style="dashed">
        <color indexed="64"/>
      </right>
      <top style="thin">
        <color indexed="64"/>
      </top>
      <bottom/>
      <diagonal/>
    </border>
    <border>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dashed">
        <color indexed="64"/>
      </right>
      <top/>
      <bottom/>
      <diagonal/>
    </border>
    <border>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thin">
        <color indexed="64"/>
      </left>
      <right style="dashed">
        <color indexed="64"/>
      </right>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dashed">
        <color indexed="64"/>
      </bottom>
      <diagonal/>
    </border>
    <border>
      <left/>
      <right style="medium">
        <color indexed="64"/>
      </right>
      <top style="thin">
        <color indexed="64"/>
      </top>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thin">
        <color indexed="64"/>
      </right>
      <top style="dashed">
        <color indexed="64"/>
      </top>
      <bottom style="medium">
        <color indexed="64"/>
      </bottom>
      <diagonal/>
    </border>
    <border>
      <left style="thin">
        <color indexed="64"/>
      </left>
      <right style="dashed">
        <color indexed="64"/>
      </right>
      <top/>
      <bottom style="medium">
        <color indexed="64"/>
      </bottom>
      <diagonal/>
    </border>
    <border>
      <left style="medium">
        <color indexed="64"/>
      </left>
      <right/>
      <top style="thin">
        <color indexed="64"/>
      </top>
      <bottom/>
      <diagonal/>
    </border>
    <border>
      <left style="dashed">
        <color indexed="64"/>
      </left>
      <right style="thin">
        <color indexed="64"/>
      </right>
      <top style="thin">
        <color indexed="64"/>
      </top>
      <bottom/>
      <diagonal/>
    </border>
    <border>
      <left style="dashed">
        <color indexed="64"/>
      </left>
      <right/>
      <top style="thin">
        <color indexed="64"/>
      </top>
      <bottom/>
      <diagonal/>
    </border>
    <border>
      <left style="dashed">
        <color indexed="64"/>
      </left>
      <right style="thin">
        <color indexed="64"/>
      </right>
      <top/>
      <bottom style="thin">
        <color indexed="64"/>
      </bottom>
      <diagonal/>
    </border>
    <border>
      <left style="dashed">
        <color indexed="64"/>
      </left>
      <right/>
      <top/>
      <bottom style="thin">
        <color indexed="64"/>
      </bottom>
      <diagonal/>
    </border>
    <border>
      <left style="dashed">
        <color indexed="64"/>
      </left>
      <right/>
      <top/>
      <bottom/>
      <diagonal/>
    </border>
    <border>
      <left style="dashed">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dotted">
        <color indexed="64"/>
      </left>
      <right/>
      <top style="thin">
        <color indexed="64"/>
      </top>
      <bottom/>
      <diagonal/>
    </border>
    <border>
      <left style="dotted">
        <color indexed="64"/>
      </left>
      <right/>
      <top/>
      <bottom style="dashed">
        <color indexed="64"/>
      </bottom>
      <diagonal/>
    </border>
    <border>
      <left/>
      <right style="medium">
        <color indexed="64"/>
      </right>
      <top/>
      <bottom style="dashed">
        <color indexed="64"/>
      </bottom>
      <diagonal/>
    </border>
    <border>
      <left style="dotted">
        <color indexed="64"/>
      </left>
      <right/>
      <top style="dashed">
        <color indexed="64"/>
      </top>
      <bottom/>
      <diagonal/>
    </border>
    <border>
      <left/>
      <right style="medium">
        <color indexed="64"/>
      </right>
      <top style="dashed">
        <color indexed="64"/>
      </top>
      <bottom/>
      <diagonal/>
    </border>
    <border>
      <left style="dotted">
        <color indexed="64"/>
      </left>
      <right/>
      <top/>
      <bottom style="medium">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medium">
        <color indexed="64"/>
      </right>
      <top style="hair">
        <color indexed="64"/>
      </top>
      <bottom style="medium">
        <color indexed="64"/>
      </bottom>
      <diagonal/>
    </border>
    <border>
      <left style="thin">
        <color indexed="64"/>
      </left>
      <right style="hair">
        <color indexed="64"/>
      </right>
      <top style="hair">
        <color indexed="64"/>
      </top>
      <bottom/>
      <diagonal/>
    </border>
    <border>
      <left style="medium">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hair">
        <color indexed="64"/>
      </right>
      <top style="dotted">
        <color indexed="64"/>
      </top>
      <bottom/>
      <diagonal/>
    </border>
    <border>
      <left style="hair">
        <color indexed="64"/>
      </left>
      <right style="hair">
        <color indexed="64"/>
      </right>
      <top style="dotted">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style="dotted">
        <color indexed="64"/>
      </top>
      <bottom style="hair">
        <color indexed="64"/>
      </bottom>
      <diagonal/>
    </border>
    <border>
      <left/>
      <right style="hair">
        <color indexed="64"/>
      </right>
      <top style="dotted">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dotted">
        <color indexed="64"/>
      </bottom>
      <diagonal/>
    </border>
    <border>
      <left style="hair">
        <color indexed="64"/>
      </left>
      <right style="hair">
        <color indexed="64"/>
      </right>
      <top/>
      <bottom style="dotted">
        <color indexed="64"/>
      </bottom>
      <diagonal/>
    </border>
    <border>
      <left style="thin">
        <color indexed="64"/>
      </left>
      <right style="dotted">
        <color indexed="64"/>
      </right>
      <top style="hair">
        <color indexed="64"/>
      </top>
      <bottom/>
      <diagonal/>
    </border>
    <border>
      <left style="thin">
        <color indexed="64"/>
      </left>
      <right style="dotted">
        <color indexed="64"/>
      </right>
      <top/>
      <bottom style="dotted">
        <color indexed="64"/>
      </bottom>
      <diagonal/>
    </border>
    <border>
      <left style="dotted">
        <color indexed="64"/>
      </left>
      <right/>
      <top style="hair">
        <color indexed="64"/>
      </top>
      <bottom style="dotted">
        <color indexed="64"/>
      </bottom>
      <diagonal/>
    </border>
    <border>
      <left style="dotted">
        <color indexed="64"/>
      </left>
      <right/>
      <top style="dotted">
        <color indexed="64"/>
      </top>
      <bottom style="hair">
        <color indexed="64"/>
      </bottom>
      <diagonal/>
    </border>
    <border>
      <left style="dotted">
        <color indexed="64"/>
      </left>
      <right style="dotted">
        <color indexed="64"/>
      </right>
      <top style="hair">
        <color indexed="64"/>
      </top>
      <bottom/>
      <diagonal/>
    </border>
    <border>
      <left style="dotted">
        <color indexed="64"/>
      </left>
      <right style="dotted">
        <color indexed="64"/>
      </right>
      <top/>
      <bottom style="dotted">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dotted">
        <color indexed="64"/>
      </bottom>
      <diagonal/>
    </border>
  </borders>
  <cellStyleXfs count="20">
    <xf numFmtId="0" fontId="0" fillId="0" borderId="0"/>
    <xf numFmtId="0" fontId="19" fillId="0" borderId="0">
      <alignment vertical="center"/>
    </xf>
    <xf numFmtId="0" fontId="19" fillId="0" borderId="0">
      <alignment vertical="center"/>
    </xf>
    <xf numFmtId="0" fontId="19" fillId="0" borderId="0">
      <alignment vertical="center"/>
    </xf>
    <xf numFmtId="0" fontId="19" fillId="0" borderId="0"/>
    <xf numFmtId="38" fontId="33"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19" fillId="0" borderId="0"/>
    <xf numFmtId="0" fontId="19" fillId="0" borderId="0"/>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1264">
    <xf numFmtId="0" fontId="0" fillId="0" borderId="0" xfId="0"/>
    <xf numFmtId="0" fontId="9" fillId="0" borderId="0" xfId="0" applyFont="1" applyAlignment="1">
      <alignment horizontal="justify" vertical="center" wrapText="1"/>
    </xf>
    <xf numFmtId="0" fontId="10" fillId="0" borderId="0" xfId="0" applyFont="1" applyAlignment="1">
      <alignment horizontal="justify" vertical="center"/>
    </xf>
    <xf numFmtId="0" fontId="0" fillId="0" borderId="0" xfId="0" applyAlignment="1">
      <alignment vertical="top"/>
    </xf>
    <xf numFmtId="0" fontId="11" fillId="4" borderId="0" xfId="0" applyFont="1" applyFill="1"/>
    <xf numFmtId="0" fontId="11" fillId="0" borderId="0" xfId="0" applyFont="1"/>
    <xf numFmtId="0" fontId="12" fillId="4" borderId="0" xfId="0" applyFont="1" applyFill="1" applyAlignment="1">
      <alignment vertical="center"/>
    </xf>
    <xf numFmtId="0" fontId="13" fillId="4" borderId="0" xfId="0" applyFont="1" applyFill="1" applyAlignment="1">
      <alignment vertical="center"/>
    </xf>
    <xf numFmtId="0" fontId="12" fillId="4" borderId="0" xfId="0" applyFont="1" applyFill="1" applyAlignment="1">
      <alignment horizontal="center" vertical="center"/>
    </xf>
    <xf numFmtId="0" fontId="12" fillId="0" borderId="0" xfId="0" applyFont="1" applyAlignment="1">
      <alignment vertical="center"/>
    </xf>
    <xf numFmtId="0" fontId="11" fillId="4" borderId="0" xfId="0" applyFont="1" applyFill="1" applyAlignment="1">
      <alignment horizontal="center" vertical="center"/>
    </xf>
    <xf numFmtId="0" fontId="11" fillId="0" borderId="0" xfId="0" applyFont="1" applyAlignment="1">
      <alignment horizontal="center" vertical="center"/>
    </xf>
    <xf numFmtId="0" fontId="11" fillId="3" borderId="0" xfId="0" applyFont="1" applyFill="1" applyAlignment="1">
      <alignment vertical="center"/>
    </xf>
    <xf numFmtId="0" fontId="12" fillId="3" borderId="0" xfId="0" applyFont="1" applyFill="1" applyAlignment="1">
      <alignment horizontal="right" vertical="center" shrinkToFit="1"/>
    </xf>
    <xf numFmtId="0" fontId="11" fillId="3" borderId="0" xfId="0" applyFont="1" applyFill="1" applyAlignment="1">
      <alignment horizontal="right" vertical="center" shrinkToFit="1"/>
    </xf>
    <xf numFmtId="0" fontId="11" fillId="0" borderId="0" xfId="0" applyFont="1" applyAlignment="1">
      <alignment vertical="center"/>
    </xf>
    <xf numFmtId="0" fontId="11" fillId="3" borderId="0" xfId="0" applyFont="1" applyFill="1" applyAlignment="1">
      <alignment vertical="center" shrinkToFit="1"/>
    </xf>
    <xf numFmtId="0" fontId="11" fillId="3" borderId="0" xfId="0" applyFont="1" applyFill="1" applyAlignment="1">
      <alignment horizontal="right" vertical="center"/>
    </xf>
    <xf numFmtId="0" fontId="11" fillId="3" borderId="0" xfId="0" applyFont="1" applyFill="1" applyAlignment="1">
      <alignment horizontal="center" vertical="center" shrinkToFit="1"/>
    </xf>
    <xf numFmtId="176" fontId="11" fillId="0" borderId="0" xfId="0" applyNumberFormat="1" applyFont="1" applyAlignment="1">
      <alignment vertical="center"/>
    </xf>
    <xf numFmtId="0" fontId="20" fillId="3" borderId="44" xfId="1" applyFont="1" applyFill="1" applyBorder="1" applyAlignment="1">
      <alignment vertical="center" shrinkToFit="1"/>
    </xf>
    <xf numFmtId="0" fontId="20" fillId="3" borderId="30" xfId="1" applyFont="1" applyFill="1" applyBorder="1" applyAlignment="1">
      <alignment horizontal="distributed" vertical="center"/>
    </xf>
    <xf numFmtId="0" fontId="20" fillId="3" borderId="0" xfId="1" applyFont="1" applyFill="1" applyAlignment="1">
      <alignment horizontal="distributed" vertical="center"/>
    </xf>
    <xf numFmtId="0" fontId="20" fillId="3" borderId="35" xfId="1" applyFont="1" applyFill="1" applyBorder="1">
      <alignment vertical="center"/>
    </xf>
    <xf numFmtId="0" fontId="20" fillId="3" borderId="24" xfId="1" applyFont="1" applyFill="1" applyBorder="1">
      <alignment vertical="center"/>
    </xf>
    <xf numFmtId="0" fontId="11" fillId="0" borderId="0" xfId="0" applyFont="1" applyAlignment="1">
      <alignment vertical="center" shrinkToFit="1"/>
    </xf>
    <xf numFmtId="0" fontId="24" fillId="3" borderId="0" xfId="3" applyFont="1" applyFill="1">
      <alignment vertical="center"/>
    </xf>
    <xf numFmtId="0" fontId="24" fillId="0" borderId="0" xfId="3" applyFont="1">
      <alignment vertical="center"/>
    </xf>
    <xf numFmtId="0" fontId="24" fillId="0" borderId="0" xfId="3" applyFont="1" applyAlignment="1">
      <alignment horizontal="center" vertical="center"/>
    </xf>
    <xf numFmtId="0" fontId="24" fillId="3" borderId="0" xfId="3" applyFont="1" applyFill="1" applyAlignment="1">
      <alignment vertical="center" wrapText="1"/>
    </xf>
    <xf numFmtId="0" fontId="24" fillId="3" borderId="0" xfId="4" applyFont="1" applyFill="1" applyAlignment="1">
      <alignment vertical="center"/>
    </xf>
    <xf numFmtId="0" fontId="24" fillId="3" borderId="0" xfId="4" applyFont="1" applyFill="1" applyAlignment="1">
      <alignment horizontal="right" vertical="center"/>
    </xf>
    <xf numFmtId="0" fontId="24" fillId="3" borderId="0" xfId="3" applyFont="1" applyFill="1" applyAlignment="1">
      <alignment horizontal="left" vertical="center" indent="1"/>
    </xf>
    <xf numFmtId="0" fontId="24" fillId="0" borderId="85" xfId="3" applyFont="1" applyBorder="1" applyAlignment="1">
      <alignment horizontal="right" vertical="center"/>
    </xf>
    <xf numFmtId="0" fontId="24" fillId="0" borderId="86" xfId="3" applyFont="1" applyBorder="1" applyAlignment="1">
      <alignment horizontal="left" vertical="center"/>
    </xf>
    <xf numFmtId="0" fontId="24" fillId="0" borderId="86" xfId="3" applyFont="1" applyBorder="1" applyAlignment="1">
      <alignment horizontal="center" vertical="center"/>
    </xf>
    <xf numFmtId="0" fontId="24" fillId="0" borderId="86" xfId="3" applyFont="1" applyBorder="1" applyAlignment="1">
      <alignment horizontal="right" vertical="center"/>
    </xf>
    <xf numFmtId="180" fontId="24" fillId="0" borderId="86" xfId="3" applyNumberFormat="1" applyFont="1" applyBorder="1" applyAlignment="1">
      <alignment horizontal="center" vertical="center"/>
    </xf>
    <xf numFmtId="0" fontId="24" fillId="0" borderId="84" xfId="3" applyFont="1" applyBorder="1" applyAlignment="1">
      <alignment horizontal="left" vertical="center"/>
    </xf>
    <xf numFmtId="0" fontId="24" fillId="0" borderId="87" xfId="3" applyFont="1" applyBorder="1" applyAlignment="1">
      <alignment horizontal="center" vertical="center"/>
    </xf>
    <xf numFmtId="184" fontId="24" fillId="3" borderId="89" xfId="3" applyNumberFormat="1" applyFont="1" applyFill="1" applyBorder="1" applyAlignment="1" applyProtection="1">
      <alignment horizontal="center" vertical="center" shrinkToFit="1"/>
      <protection locked="0"/>
    </xf>
    <xf numFmtId="0" fontId="24" fillId="0" borderId="78" xfId="3" applyFont="1" applyBorder="1">
      <alignment vertical="center"/>
    </xf>
    <xf numFmtId="20" fontId="24" fillId="0" borderId="80" xfId="3" applyNumberFormat="1" applyFont="1" applyBorder="1">
      <alignment vertical="center"/>
    </xf>
    <xf numFmtId="0" fontId="24" fillId="3" borderId="0" xfId="3" applyFont="1" applyFill="1" applyAlignment="1">
      <alignment horizontal="left" vertical="center"/>
    </xf>
    <xf numFmtId="0" fontId="31" fillId="3" borderId="0" xfId="3" applyFont="1" applyFill="1" applyAlignment="1">
      <alignment horizontal="left" vertical="center" wrapText="1"/>
    </xf>
    <xf numFmtId="0" fontId="31" fillId="3" borderId="0" xfId="3" applyFont="1" applyFill="1">
      <alignment vertical="center"/>
    </xf>
    <xf numFmtId="0" fontId="31" fillId="0" borderId="0" xfId="3" applyFont="1">
      <alignment vertical="center"/>
    </xf>
    <xf numFmtId="0" fontId="31" fillId="3" borderId="0" xfId="3" applyFont="1" applyFill="1" applyAlignment="1">
      <alignment horizontal="left" vertical="center"/>
    </xf>
    <xf numFmtId="0" fontId="31" fillId="3" borderId="0" xfId="3" applyFont="1" applyFill="1" applyAlignment="1">
      <alignment vertical="center" wrapText="1"/>
    </xf>
    <xf numFmtId="0" fontId="5" fillId="3" borderId="0" xfId="0" applyFont="1" applyFill="1"/>
    <xf numFmtId="0" fontId="5" fillId="3" borderId="0" xfId="0" applyFont="1" applyFill="1" applyAlignment="1">
      <alignment vertical="top"/>
    </xf>
    <xf numFmtId="0" fontId="5" fillId="3" borderId="0" xfId="0" applyFont="1" applyFill="1" applyAlignment="1">
      <alignment vertical="top" wrapText="1"/>
    </xf>
    <xf numFmtId="0" fontId="0" fillId="0" borderId="0" xfId="0" applyAlignment="1">
      <alignment wrapText="1"/>
    </xf>
    <xf numFmtId="0" fontId="5" fillId="3" borderId="0" xfId="0" applyFont="1" applyFill="1" applyAlignment="1">
      <alignment vertical="center" wrapText="1"/>
    </xf>
    <xf numFmtId="0" fontId="7" fillId="3" borderId="0" xfId="0" applyFont="1" applyFill="1" applyAlignment="1">
      <alignment vertical="center"/>
    </xf>
    <xf numFmtId="0" fontId="5" fillId="3" borderId="0" xfId="0" applyFont="1" applyFill="1" applyAlignment="1">
      <alignment horizontal="centerContinuous"/>
    </xf>
    <xf numFmtId="0" fontId="0" fillId="0" borderId="0" xfId="0" applyAlignment="1">
      <alignment shrinkToFit="1"/>
    </xf>
    <xf numFmtId="38" fontId="0" fillId="0" borderId="85" xfId="5" applyFont="1" applyFill="1" applyBorder="1" applyAlignment="1">
      <alignment shrinkToFit="1"/>
    </xf>
    <xf numFmtId="38" fontId="0" fillId="0" borderId="124" xfId="5" applyFont="1" applyFill="1" applyBorder="1" applyAlignment="1">
      <alignment shrinkToFit="1"/>
    </xf>
    <xf numFmtId="38" fontId="0" fillId="0" borderId="126" xfId="5" applyFont="1" applyFill="1" applyBorder="1" applyAlignment="1">
      <alignment shrinkToFit="1"/>
    </xf>
    <xf numFmtId="0" fontId="5" fillId="3" borderId="0" xfId="0" applyFont="1" applyFill="1" applyAlignment="1">
      <alignment vertical="center"/>
    </xf>
    <xf numFmtId="0" fontId="5" fillId="3" borderId="0" xfId="0" applyFont="1" applyFill="1" applyAlignment="1">
      <alignment horizontal="center" vertical="center" wrapText="1"/>
    </xf>
    <xf numFmtId="0" fontId="5" fillId="3" borderId="0" xfId="0" applyFont="1" applyFill="1" applyAlignment="1">
      <alignment horizontal="right"/>
    </xf>
    <xf numFmtId="0" fontId="5" fillId="3" borderId="0" xfId="0" applyFont="1" applyFill="1" applyAlignment="1">
      <alignment horizontal="center"/>
    </xf>
    <xf numFmtId="0" fontId="7" fillId="3" borderId="0" xfId="0" applyFont="1" applyFill="1" applyAlignment="1">
      <alignment horizontal="right" vertical="center" wrapText="1"/>
    </xf>
    <xf numFmtId="0" fontId="7" fillId="3" borderId="0" xfId="0" applyFont="1" applyFill="1" applyAlignment="1">
      <alignment horizontal="center" vertical="center" wrapText="1"/>
    </xf>
    <xf numFmtId="0" fontId="7" fillId="3" borderId="0" xfId="0" applyFont="1" applyFill="1" applyAlignment="1">
      <alignment horizontal="right" vertical="center"/>
    </xf>
    <xf numFmtId="0" fontId="7" fillId="3" borderId="0" xfId="0" applyFont="1" applyFill="1" applyAlignment="1">
      <alignment horizontal="justify" vertical="center" wrapText="1"/>
    </xf>
    <xf numFmtId="0" fontId="5" fillId="3" borderId="0" xfId="0" applyFont="1" applyFill="1" applyAlignment="1">
      <alignment horizontal="centerContinuous" vertical="center" wrapText="1"/>
    </xf>
    <xf numFmtId="0" fontId="5" fillId="3" borderId="0" xfId="0" applyFont="1" applyFill="1" applyAlignment="1">
      <alignment horizontal="left" vertical="center"/>
    </xf>
    <xf numFmtId="0" fontId="5" fillId="3" borderId="0" xfId="0" applyFont="1" applyFill="1" applyAlignment="1">
      <alignment horizontal="left"/>
    </xf>
    <xf numFmtId="177" fontId="5" fillId="3" borderId="0" xfId="0" applyNumberFormat="1" applyFont="1" applyFill="1"/>
    <xf numFmtId="38" fontId="5" fillId="3" borderId="0" xfId="5" applyFont="1" applyFill="1" applyBorder="1" applyAlignment="1" applyProtection="1"/>
    <xf numFmtId="0" fontId="5" fillId="3" borderId="0" xfId="0" applyFont="1" applyFill="1" applyAlignment="1">
      <alignment horizontal="left" vertical="center" wrapText="1"/>
    </xf>
    <xf numFmtId="177" fontId="5" fillId="3" borderId="0" xfId="0" applyNumberFormat="1" applyFont="1" applyFill="1" applyAlignment="1" applyProtection="1">
      <alignment horizontal="left" vertical="center"/>
      <protection locked="0"/>
    </xf>
    <xf numFmtId="0" fontId="7" fillId="3" borderId="0" xfId="0" applyFont="1" applyFill="1" applyAlignment="1" applyProtection="1">
      <alignment horizontal="center" vertical="center"/>
      <protection locked="0"/>
    </xf>
    <xf numFmtId="0" fontId="5" fillId="3" borderId="0" xfId="0" applyFont="1" applyFill="1" applyProtection="1">
      <protection locked="0"/>
    </xf>
    <xf numFmtId="0" fontId="5" fillId="3" borderId="0" xfId="0" applyFont="1" applyFill="1" applyAlignment="1" applyProtection="1">
      <alignment horizontal="center"/>
      <protection locked="0"/>
    </xf>
    <xf numFmtId="0" fontId="16" fillId="3" borderId="0" xfId="0" applyFont="1" applyFill="1" applyAlignment="1">
      <alignment vertical="center"/>
    </xf>
    <xf numFmtId="0" fontId="24" fillId="3" borderId="64" xfId="3" applyFont="1" applyFill="1" applyBorder="1" applyAlignment="1" applyProtection="1">
      <alignment horizontal="center" vertical="center"/>
      <protection locked="0"/>
    </xf>
    <xf numFmtId="178" fontId="11" fillId="5" borderId="56" xfId="0" applyNumberFormat="1" applyFont="1" applyFill="1" applyBorder="1" applyAlignment="1">
      <alignment vertical="center"/>
    </xf>
    <xf numFmtId="179" fontId="11" fillId="5" borderId="26" xfId="0" applyNumberFormat="1" applyFont="1" applyFill="1" applyBorder="1" applyAlignment="1">
      <alignment vertical="center"/>
    </xf>
    <xf numFmtId="179" fontId="11" fillId="5" borderId="29" xfId="0" applyNumberFormat="1" applyFont="1" applyFill="1" applyBorder="1" applyAlignment="1">
      <alignment vertical="center"/>
    </xf>
    <xf numFmtId="178" fontId="11" fillId="5" borderId="59" xfId="0" applyNumberFormat="1" applyFont="1" applyFill="1" applyBorder="1" applyAlignment="1">
      <alignment vertical="center"/>
    </xf>
    <xf numFmtId="178" fontId="23" fillId="5" borderId="37" xfId="0" applyNumberFormat="1" applyFont="1" applyFill="1" applyBorder="1" applyAlignment="1">
      <alignment vertical="center"/>
    </xf>
    <xf numFmtId="178" fontId="36" fillId="3" borderId="44" xfId="0" applyNumberFormat="1" applyFont="1" applyFill="1" applyBorder="1" applyAlignment="1" applyProtection="1">
      <alignment vertical="center"/>
      <protection locked="0"/>
    </xf>
    <xf numFmtId="178" fontId="36" fillId="3" borderId="45" xfId="0" applyNumberFormat="1" applyFont="1" applyFill="1" applyBorder="1" applyAlignment="1" applyProtection="1">
      <alignment vertical="center"/>
      <protection locked="0"/>
    </xf>
    <xf numFmtId="178" fontId="36" fillId="3" borderId="27" xfId="0" applyNumberFormat="1" applyFont="1" applyFill="1" applyBorder="1" applyAlignment="1" applyProtection="1">
      <alignment vertical="center"/>
      <protection locked="0"/>
    </xf>
    <xf numFmtId="178" fontId="36" fillId="5" borderId="33" xfId="0" applyNumberFormat="1" applyFont="1" applyFill="1" applyBorder="1" applyAlignment="1">
      <alignment vertical="center"/>
    </xf>
    <xf numFmtId="178" fontId="36" fillId="3" borderId="40" xfId="0" applyNumberFormat="1" applyFont="1" applyFill="1" applyBorder="1" applyAlignment="1" applyProtection="1">
      <alignment vertical="center"/>
      <protection locked="0"/>
    </xf>
    <xf numFmtId="178" fontId="36" fillId="3" borderId="42" xfId="0" applyNumberFormat="1" applyFont="1" applyFill="1" applyBorder="1" applyAlignment="1" applyProtection="1">
      <alignment vertical="center"/>
      <protection locked="0"/>
    </xf>
    <xf numFmtId="178" fontId="36" fillId="3" borderId="47" xfId="0" applyNumberFormat="1" applyFont="1" applyFill="1" applyBorder="1" applyAlignment="1" applyProtection="1">
      <alignment vertical="center"/>
      <protection locked="0"/>
    </xf>
    <xf numFmtId="178" fontId="36" fillId="5" borderId="35" xfId="0" applyNumberFormat="1" applyFont="1" applyFill="1" applyBorder="1" applyAlignment="1">
      <alignment vertical="center"/>
    </xf>
    <xf numFmtId="0" fontId="36" fillId="3" borderId="0" xfId="0" applyFont="1" applyFill="1" applyAlignment="1">
      <alignment vertical="center"/>
    </xf>
    <xf numFmtId="178" fontId="36" fillId="5" borderId="26" xfId="0" applyNumberFormat="1" applyFont="1" applyFill="1" applyBorder="1" applyAlignment="1">
      <alignment vertical="center"/>
    </xf>
    <xf numFmtId="178" fontId="36" fillId="3" borderId="51" xfId="0" applyNumberFormat="1" applyFont="1" applyFill="1" applyBorder="1" applyAlignment="1" applyProtection="1">
      <alignment vertical="center"/>
      <protection locked="0"/>
    </xf>
    <xf numFmtId="178" fontId="36" fillId="3" borderId="52" xfId="0" applyNumberFormat="1" applyFont="1" applyFill="1" applyBorder="1" applyAlignment="1" applyProtection="1">
      <alignment vertical="center"/>
      <protection locked="0"/>
    </xf>
    <xf numFmtId="178" fontId="36" fillId="3" borderId="53" xfId="0" applyNumberFormat="1" applyFont="1" applyFill="1" applyBorder="1" applyAlignment="1" applyProtection="1">
      <alignment vertical="center"/>
      <protection locked="0"/>
    </xf>
    <xf numFmtId="178" fontId="36" fillId="5" borderId="29" xfId="0" applyNumberFormat="1" applyFont="1" applyFill="1" applyBorder="1" applyAlignment="1">
      <alignment vertical="center"/>
    </xf>
    <xf numFmtId="178" fontId="36" fillId="5" borderId="39" xfId="0" applyNumberFormat="1" applyFont="1" applyFill="1" applyBorder="1" applyAlignment="1">
      <alignment vertical="center"/>
    </xf>
    <xf numFmtId="178" fontId="36" fillId="0" borderId="54" xfId="0" applyNumberFormat="1" applyFont="1" applyBorder="1" applyAlignment="1" applyProtection="1">
      <alignment vertical="center"/>
      <protection locked="0"/>
    </xf>
    <xf numFmtId="178" fontId="11" fillId="5" borderId="33" xfId="0" applyNumberFormat="1" applyFont="1" applyFill="1" applyBorder="1" applyAlignment="1">
      <alignment horizontal="right" vertical="center"/>
    </xf>
    <xf numFmtId="0" fontId="0" fillId="3" borderId="0" xfId="0" applyFill="1"/>
    <xf numFmtId="0" fontId="0" fillId="0" borderId="0" xfId="0" applyAlignment="1">
      <alignment horizontal="left"/>
    </xf>
    <xf numFmtId="0" fontId="38" fillId="0" borderId="0" xfId="0" applyFont="1" applyAlignment="1">
      <alignment horizontal="left" wrapText="1"/>
    </xf>
    <xf numFmtId="0" fontId="38" fillId="0" borderId="0" xfId="0" applyFont="1" applyAlignment="1">
      <alignment horizontal="left"/>
    </xf>
    <xf numFmtId="0" fontId="0" fillId="0" borderId="26" xfId="0" applyBorder="1" applyAlignment="1">
      <alignment horizontal="left"/>
    </xf>
    <xf numFmtId="0" fontId="0" fillId="0" borderId="26" xfId="0" applyBorder="1" applyAlignment="1">
      <alignment horizontal="left" wrapText="1"/>
    </xf>
    <xf numFmtId="0" fontId="0" fillId="3" borderId="26" xfId="0" applyFill="1" applyBorder="1" applyAlignment="1">
      <alignment horizontal="left"/>
    </xf>
    <xf numFmtId="49" fontId="0" fillId="0" borderId="26" xfId="0" applyNumberFormat="1" applyBorder="1"/>
    <xf numFmtId="49" fontId="0" fillId="3" borderId="26" xfId="0" applyNumberFormat="1" applyFill="1" applyBorder="1" applyAlignment="1">
      <alignment horizontal="left"/>
    </xf>
    <xf numFmtId="0" fontId="0" fillId="3" borderId="26" xfId="0" applyFill="1" applyBorder="1" applyAlignment="1">
      <alignment horizontal="left" wrapText="1"/>
    </xf>
    <xf numFmtId="49" fontId="0" fillId="0" borderId="26" xfId="0" applyNumberFormat="1" applyBorder="1" applyAlignment="1">
      <alignment horizontal="left"/>
    </xf>
    <xf numFmtId="0" fontId="0" fillId="0" borderId="26" xfId="0" applyBorder="1" applyAlignment="1">
      <alignment wrapText="1"/>
    </xf>
    <xf numFmtId="49" fontId="0" fillId="3" borderId="26" xfId="0" applyNumberFormat="1" applyFill="1" applyBorder="1"/>
    <xf numFmtId="0" fontId="0" fillId="3" borderId="26" xfId="0" applyFill="1" applyBorder="1" applyAlignment="1">
      <alignment wrapText="1"/>
    </xf>
    <xf numFmtId="0" fontId="39" fillId="0" borderId="26" xfId="0" applyFont="1" applyBorder="1" applyAlignment="1">
      <alignment horizontal="left" wrapText="1"/>
    </xf>
    <xf numFmtId="0" fontId="41" fillId="0" borderId="26" xfId="0" applyFont="1" applyBorder="1" applyAlignment="1">
      <alignment horizontal="left"/>
    </xf>
    <xf numFmtId="0" fontId="39" fillId="3" borderId="26" xfId="0" applyFont="1" applyFill="1" applyBorder="1" applyAlignment="1">
      <alignment horizontal="left" wrapText="1"/>
    </xf>
    <xf numFmtId="0" fontId="0" fillId="0" borderId="26" xfId="0" applyBorder="1"/>
    <xf numFmtId="0" fontId="39" fillId="0" borderId="26" xfId="0" applyFont="1" applyBorder="1" applyAlignment="1">
      <alignment horizontal="left"/>
    </xf>
    <xf numFmtId="0" fontId="0" fillId="0" borderId="0" xfId="0" applyAlignment="1">
      <alignment horizontal="left" wrapText="1"/>
    </xf>
    <xf numFmtId="0" fontId="0" fillId="8" borderId="0" xfId="0" applyFill="1" applyAlignment="1">
      <alignment horizontal="left"/>
    </xf>
    <xf numFmtId="0" fontId="38" fillId="0" borderId="0" xfId="0" applyFont="1"/>
    <xf numFmtId="0" fontId="38" fillId="0" borderId="0" xfId="0" applyFont="1" applyAlignment="1">
      <alignment wrapText="1"/>
    </xf>
    <xf numFmtId="49" fontId="38" fillId="0" borderId="0" xfId="0" applyNumberFormat="1" applyFont="1"/>
    <xf numFmtId="0" fontId="0" fillId="3" borderId="26" xfId="0" applyFill="1" applyBorder="1"/>
    <xf numFmtId="0" fontId="0" fillId="3" borderId="0" xfId="0" applyFill="1" applyAlignment="1">
      <alignment wrapText="1"/>
    </xf>
    <xf numFmtId="49" fontId="0" fillId="3" borderId="0" xfId="0" applyNumberFormat="1" applyFill="1"/>
    <xf numFmtId="49" fontId="0" fillId="0" borderId="0" xfId="0" applyNumberFormat="1"/>
    <xf numFmtId="0" fontId="41" fillId="0" borderId="26" xfId="0" applyFont="1" applyBorder="1" applyAlignment="1">
      <alignment horizontal="left" wrapText="1"/>
    </xf>
    <xf numFmtId="0" fontId="17" fillId="3" borderId="0" xfId="0" applyFont="1" applyFill="1" applyAlignment="1">
      <alignment horizontal="center" vertical="center"/>
    </xf>
    <xf numFmtId="178" fontId="36" fillId="0" borderId="52" xfId="0" applyNumberFormat="1" applyFont="1" applyBorder="1" applyAlignment="1" applyProtection="1">
      <alignment vertical="center"/>
      <protection locked="0"/>
    </xf>
    <xf numFmtId="0" fontId="20" fillId="0" borderId="43" xfId="2" applyFont="1" applyBorder="1">
      <alignment vertical="center"/>
    </xf>
    <xf numFmtId="0" fontId="20" fillId="0" borderId="135" xfId="2" applyFont="1" applyBorder="1">
      <alignment vertical="center"/>
    </xf>
    <xf numFmtId="0" fontId="20" fillId="0" borderId="43" xfId="0" applyFont="1" applyBorder="1" applyAlignment="1">
      <alignment vertical="center"/>
    </xf>
    <xf numFmtId="0" fontId="20" fillId="0" borderId="0" xfId="0" applyFont="1" applyAlignment="1">
      <alignment vertical="center"/>
    </xf>
    <xf numFmtId="0" fontId="20" fillId="0" borderId="34" xfId="0" applyFont="1" applyBorder="1" applyAlignment="1">
      <alignment vertical="center"/>
    </xf>
    <xf numFmtId="0" fontId="20" fillId="0" borderId="136" xfId="0" applyFont="1" applyBorder="1" applyAlignment="1">
      <alignment vertical="center"/>
    </xf>
    <xf numFmtId="0" fontId="20" fillId="3" borderId="34" xfId="1" applyFont="1" applyFill="1" applyBorder="1">
      <alignment vertical="center"/>
    </xf>
    <xf numFmtId="0" fontId="20" fillId="3" borderId="46" xfId="2" applyFont="1" applyFill="1" applyBorder="1">
      <alignment vertical="center"/>
    </xf>
    <xf numFmtId="0" fontId="20" fillId="3" borderId="45" xfId="2" applyFont="1" applyFill="1" applyBorder="1">
      <alignment vertical="center"/>
    </xf>
    <xf numFmtId="0" fontId="20" fillId="3" borderId="55" xfId="2" applyFont="1" applyFill="1" applyBorder="1">
      <alignment vertical="center"/>
    </xf>
    <xf numFmtId="0" fontId="20" fillId="3" borderId="137" xfId="2" applyFont="1" applyFill="1" applyBorder="1">
      <alignment vertical="center"/>
    </xf>
    <xf numFmtId="0" fontId="20" fillId="3" borderId="41" xfId="2" applyFont="1" applyFill="1" applyBorder="1">
      <alignment vertical="center"/>
    </xf>
    <xf numFmtId="0" fontId="20" fillId="3" borderId="136" xfId="2" applyFont="1" applyFill="1" applyBorder="1">
      <alignment vertical="center"/>
    </xf>
    <xf numFmtId="0" fontId="20" fillId="3" borderId="25" xfId="1" applyFont="1" applyFill="1" applyBorder="1">
      <alignment vertical="center"/>
    </xf>
    <xf numFmtId="0" fontId="20" fillId="3" borderId="46" xfId="1" applyFont="1" applyFill="1" applyBorder="1">
      <alignment vertical="center"/>
    </xf>
    <xf numFmtId="0" fontId="20" fillId="3" borderId="45" xfId="1" applyFont="1" applyFill="1" applyBorder="1">
      <alignment vertical="center"/>
    </xf>
    <xf numFmtId="0" fontId="20" fillId="3" borderId="139" xfId="1" applyFont="1" applyFill="1" applyBorder="1">
      <alignment vertical="center"/>
    </xf>
    <xf numFmtId="0" fontId="20" fillId="3" borderId="43" xfId="1" applyFont="1" applyFill="1" applyBorder="1">
      <alignment vertical="center"/>
    </xf>
    <xf numFmtId="0" fontId="20" fillId="3" borderId="135" xfId="1" applyFont="1" applyFill="1" applyBorder="1">
      <alignment vertical="center"/>
    </xf>
    <xf numFmtId="0" fontId="20" fillId="3" borderId="41" xfId="1" applyFont="1" applyFill="1" applyBorder="1">
      <alignment vertical="center"/>
    </xf>
    <xf numFmtId="0" fontId="20" fillId="3" borderId="136" xfId="1" applyFont="1" applyFill="1" applyBorder="1">
      <alignment vertical="center"/>
    </xf>
    <xf numFmtId="0" fontId="20" fillId="3" borderId="48" xfId="1" applyFont="1" applyFill="1" applyBorder="1" applyProtection="1">
      <alignment vertical="center"/>
      <protection locked="0"/>
    </xf>
    <xf numFmtId="0" fontId="11" fillId="0" borderId="134" xfId="0" applyFont="1" applyBorder="1" applyAlignment="1" applyProtection="1">
      <alignment vertical="center"/>
      <protection locked="0"/>
    </xf>
    <xf numFmtId="0" fontId="20" fillId="3" borderId="47" xfId="1" applyFont="1" applyFill="1" applyBorder="1" applyProtection="1">
      <alignment vertical="center"/>
      <protection locked="0"/>
    </xf>
    <xf numFmtId="0" fontId="20" fillId="3" borderId="43" xfId="1" applyFont="1" applyFill="1" applyBorder="1" applyProtection="1">
      <alignment vertical="center"/>
      <protection locked="0"/>
    </xf>
    <xf numFmtId="0" fontId="11" fillId="0" borderId="135" xfId="0" applyFont="1" applyBorder="1" applyAlignment="1" applyProtection="1">
      <alignment vertical="center"/>
      <protection locked="0"/>
    </xf>
    <xf numFmtId="0" fontId="20" fillId="3" borderId="42" xfId="1" applyFont="1" applyFill="1" applyBorder="1" applyProtection="1">
      <alignment vertical="center"/>
      <protection locked="0"/>
    </xf>
    <xf numFmtId="0" fontId="20" fillId="3" borderId="41" xfId="1" applyFont="1" applyFill="1" applyBorder="1" applyProtection="1">
      <alignment vertical="center"/>
      <protection locked="0"/>
    </xf>
    <xf numFmtId="0" fontId="11" fillId="0" borderId="136" xfId="0" applyFont="1" applyBorder="1" applyAlignment="1" applyProtection="1">
      <alignment vertical="center"/>
      <protection locked="0"/>
    </xf>
    <xf numFmtId="0" fontId="20" fillId="3" borderId="40" xfId="1" applyFont="1" applyFill="1" applyBorder="1" applyProtection="1">
      <alignment vertical="center"/>
      <protection locked="0"/>
    </xf>
    <xf numFmtId="178" fontId="11" fillId="3" borderId="30" xfId="0" applyNumberFormat="1" applyFont="1" applyFill="1" applyBorder="1" applyAlignment="1" applyProtection="1">
      <alignment vertical="center"/>
      <protection locked="0"/>
    </xf>
    <xf numFmtId="0" fontId="20" fillId="3" borderId="51" xfId="1" applyFont="1" applyFill="1" applyBorder="1" applyAlignment="1">
      <alignment vertical="center" shrinkToFit="1"/>
    </xf>
    <xf numFmtId="178" fontId="11" fillId="5" borderId="27" xfId="0" applyNumberFormat="1" applyFont="1" applyFill="1" applyBorder="1" applyAlignment="1">
      <alignment vertical="center"/>
    </xf>
    <xf numFmtId="178" fontId="11" fillId="3" borderId="44" xfId="0" applyNumberFormat="1" applyFont="1" applyFill="1" applyBorder="1" applyAlignment="1" applyProtection="1">
      <alignment vertical="center"/>
      <protection locked="0"/>
    </xf>
    <xf numFmtId="178" fontId="11" fillId="5" borderId="26" xfId="0" applyNumberFormat="1" applyFont="1" applyFill="1" applyBorder="1" applyAlignment="1">
      <alignment vertical="center"/>
    </xf>
    <xf numFmtId="0" fontId="0" fillId="0" borderId="28" xfId="0" applyBorder="1" applyAlignment="1">
      <alignment horizontal="left"/>
    </xf>
    <xf numFmtId="0" fontId="0" fillId="9" borderId="26" xfId="0" applyFill="1" applyBorder="1" applyAlignment="1">
      <alignment horizontal="left" wrapText="1"/>
    </xf>
    <xf numFmtId="0" fontId="0" fillId="9" borderId="26" xfId="0" applyFill="1" applyBorder="1" applyAlignment="1">
      <alignment horizontal="left"/>
    </xf>
    <xf numFmtId="0" fontId="38" fillId="3" borderId="0" xfId="0" applyFont="1" applyFill="1"/>
    <xf numFmtId="0" fontId="41" fillId="3" borderId="0" xfId="0" applyFont="1" applyFill="1"/>
    <xf numFmtId="0" fontId="0" fillId="3" borderId="26" xfId="0" applyFill="1" applyBorder="1" applyAlignment="1">
      <alignment horizontal="center"/>
    </xf>
    <xf numFmtId="0" fontId="24" fillId="3" borderId="0" xfId="3" applyFont="1" applyFill="1" applyProtection="1">
      <alignment vertical="center"/>
      <protection locked="0"/>
    </xf>
    <xf numFmtId="0" fontId="24" fillId="3" borderId="0" xfId="3" applyFont="1" applyFill="1" applyAlignment="1" applyProtection="1">
      <alignment horizontal="left" vertical="center" indent="1"/>
      <protection locked="0"/>
    </xf>
    <xf numFmtId="0" fontId="24" fillId="3" borderId="0" xfId="3" applyFont="1" applyFill="1" applyAlignment="1" applyProtection="1">
      <alignment vertical="center" wrapText="1"/>
      <protection locked="0"/>
    </xf>
    <xf numFmtId="0" fontId="24" fillId="3" borderId="24" xfId="3" applyFont="1" applyFill="1" applyBorder="1" applyAlignment="1" applyProtection="1">
      <alignment vertical="center" wrapText="1"/>
      <protection locked="0"/>
    </xf>
    <xf numFmtId="0" fontId="24" fillId="3" borderId="24" xfId="3" applyFont="1" applyFill="1" applyBorder="1" applyAlignment="1" applyProtection="1">
      <alignment horizontal="left" vertical="center" wrapText="1"/>
      <protection locked="0"/>
    </xf>
    <xf numFmtId="0" fontId="24" fillId="3" borderId="25" xfId="3" applyFont="1" applyFill="1" applyBorder="1" applyProtection="1">
      <alignment vertical="center"/>
      <protection locked="0"/>
    </xf>
    <xf numFmtId="0" fontId="24" fillId="3" borderId="0" xfId="3" applyFont="1" applyFill="1" applyAlignment="1" applyProtection="1">
      <alignment horizontal="left" vertical="center" wrapText="1"/>
      <protection locked="0"/>
    </xf>
    <xf numFmtId="0" fontId="24" fillId="3" borderId="0" xfId="3" applyFont="1" applyFill="1" applyAlignment="1" applyProtection="1">
      <alignment horizontal="left" vertical="center"/>
      <protection locked="0"/>
    </xf>
    <xf numFmtId="0" fontId="31" fillId="3" borderId="0" xfId="3" applyFont="1" applyFill="1" applyAlignment="1" applyProtection="1">
      <alignment horizontal="left" vertical="center" wrapText="1"/>
      <protection locked="0"/>
    </xf>
    <xf numFmtId="178" fontId="36" fillId="0" borderId="26" xfId="0" applyNumberFormat="1" applyFont="1" applyBorder="1" applyAlignment="1" applyProtection="1">
      <alignment vertical="center"/>
      <protection locked="0"/>
    </xf>
    <xf numFmtId="178" fontId="36" fillId="0" borderId="29" xfId="0" applyNumberFormat="1" applyFont="1" applyBorder="1" applyAlignment="1" applyProtection="1">
      <alignment vertical="center"/>
      <protection locked="0"/>
    </xf>
    <xf numFmtId="178" fontId="36" fillId="0" borderId="138" xfId="0" applyNumberFormat="1" applyFont="1" applyBorder="1" applyAlignment="1" applyProtection="1">
      <alignment vertical="center"/>
      <protection locked="0"/>
    </xf>
    <xf numFmtId="178" fontId="36" fillId="0" borderId="53" xfId="0" applyNumberFormat="1" applyFont="1" applyBorder="1" applyAlignment="1" applyProtection="1">
      <alignment vertical="center"/>
      <protection locked="0"/>
    </xf>
    <xf numFmtId="178" fontId="36" fillId="0" borderId="51" xfId="0" applyNumberFormat="1" applyFont="1" applyBorder="1" applyAlignment="1" applyProtection="1">
      <alignment vertical="center"/>
      <protection locked="0"/>
    </xf>
    <xf numFmtId="0" fontId="24" fillId="3" borderId="0" xfId="3" applyFont="1" applyFill="1" applyAlignment="1" applyProtection="1">
      <alignment horizontal="right" vertical="center"/>
      <protection locked="0"/>
    </xf>
    <xf numFmtId="0" fontId="6" fillId="0" borderId="0" xfId="0" applyFont="1" applyAlignment="1" applyProtection="1">
      <alignment horizontal="center" vertical="center"/>
      <protection locked="0"/>
    </xf>
    <xf numFmtId="0" fontId="37" fillId="2" borderId="0" xfId="0" applyFont="1" applyFill="1" applyAlignment="1">
      <alignment horizontal="left" vertical="center" wrapText="1"/>
    </xf>
    <xf numFmtId="0" fontId="47" fillId="3" borderId="0" xfId="0" applyFont="1" applyFill="1" applyAlignment="1">
      <alignment horizontal="left" vertical="center"/>
    </xf>
    <xf numFmtId="0" fontId="47" fillId="0" borderId="0" xfId="0" applyFont="1"/>
    <xf numFmtId="0" fontId="47" fillId="3" borderId="0" xfId="0" applyFont="1" applyFill="1" applyAlignment="1">
      <alignment vertical="center" wrapText="1"/>
    </xf>
    <xf numFmtId="0" fontId="47" fillId="3" borderId="0" xfId="0" applyFont="1" applyFill="1"/>
    <xf numFmtId="0" fontId="49" fillId="3" borderId="0" xfId="0" applyFont="1" applyFill="1" applyAlignment="1">
      <alignment horizontal="left" vertical="center" wrapText="1"/>
    </xf>
    <xf numFmtId="0" fontId="47" fillId="0" borderId="0" xfId="0" applyFont="1" applyAlignment="1" applyProtection="1">
      <alignment horizontal="left" vertical="center" wrapText="1"/>
      <protection locked="0"/>
    </xf>
    <xf numFmtId="0" fontId="49" fillId="3" borderId="0" xfId="0" applyFont="1" applyFill="1" applyAlignment="1">
      <alignment horizontal="justify" vertical="center" wrapText="1"/>
    </xf>
    <xf numFmtId="0" fontId="47" fillId="3" borderId="0" xfId="0" applyFont="1" applyFill="1" applyAlignment="1">
      <alignment horizontal="justify" vertical="center"/>
    </xf>
    <xf numFmtId="0" fontId="47" fillId="3" borderId="0" xfId="0" applyFont="1" applyFill="1" applyAlignment="1" applyProtection="1">
      <alignment horizontal="left" vertical="center" wrapText="1"/>
      <protection locked="0"/>
    </xf>
    <xf numFmtId="0" fontId="49" fillId="2" borderId="14" xfId="0" applyFont="1" applyFill="1" applyBorder="1" applyAlignment="1">
      <alignment horizontal="justify" vertical="center" wrapText="1"/>
    </xf>
    <xf numFmtId="0" fontId="49" fillId="2" borderId="15" xfId="0" applyFont="1" applyFill="1" applyBorder="1" applyAlignment="1">
      <alignment horizontal="justify" vertical="center" wrapText="1"/>
    </xf>
    <xf numFmtId="0" fontId="49" fillId="2" borderId="19" xfId="0" applyFont="1" applyFill="1" applyBorder="1" applyAlignment="1">
      <alignment horizontal="justify" vertical="center" wrapText="1"/>
    </xf>
    <xf numFmtId="0" fontId="49" fillId="3" borderId="0" xfId="0" applyFont="1" applyFill="1" applyAlignment="1">
      <alignment horizontal="left" vertical="center"/>
    </xf>
    <xf numFmtId="0" fontId="47" fillId="5" borderId="14" xfId="0" applyFont="1" applyFill="1" applyBorder="1" applyAlignment="1">
      <alignment horizontal="left" vertical="center" wrapText="1"/>
    </xf>
    <xf numFmtId="0" fontId="47" fillId="5" borderId="15" xfId="0" applyFont="1" applyFill="1" applyBorder="1" applyAlignment="1">
      <alignment horizontal="left" vertical="center"/>
    </xf>
    <xf numFmtId="0" fontId="47" fillId="3" borderId="0" xfId="0" applyFont="1" applyFill="1" applyAlignment="1">
      <alignment horizontal="center" vertical="center"/>
    </xf>
    <xf numFmtId="0" fontId="47" fillId="3" borderId="0" xfId="0" applyFont="1" applyFill="1" applyAlignment="1" applyProtection="1">
      <alignment horizontal="center" vertical="center"/>
      <protection locked="0"/>
    </xf>
    <xf numFmtId="0" fontId="47" fillId="5" borderId="19" xfId="0" applyFont="1" applyFill="1" applyBorder="1" applyAlignment="1">
      <alignment horizontal="left" vertical="center"/>
    </xf>
    <xf numFmtId="0" fontId="47" fillId="3" borderId="0" xfId="0" applyFont="1" applyFill="1" applyAlignment="1">
      <alignment vertical="center"/>
    </xf>
    <xf numFmtId="0" fontId="47" fillId="3" borderId="0" xfId="0" applyFont="1" applyFill="1" applyAlignment="1">
      <alignment horizontal="left"/>
    </xf>
    <xf numFmtId="0" fontId="49" fillId="5" borderId="15" xfId="0" applyFont="1" applyFill="1" applyBorder="1" applyAlignment="1">
      <alignment horizontal="justify" vertical="center" wrapText="1"/>
    </xf>
    <xf numFmtId="0" fontId="49" fillId="5" borderId="1" xfId="0" applyFont="1" applyFill="1" applyBorder="1" applyAlignment="1">
      <alignment horizontal="left" vertical="center"/>
    </xf>
    <xf numFmtId="0" fontId="47" fillId="5" borderId="1" xfId="0" applyFont="1" applyFill="1" applyBorder="1" applyAlignment="1">
      <alignment horizontal="center" vertical="center"/>
    </xf>
    <xf numFmtId="0" fontId="47" fillId="5" borderId="5" xfId="0" applyFont="1" applyFill="1" applyBorder="1"/>
    <xf numFmtId="0" fontId="49" fillId="5" borderId="10" xfId="0" applyFont="1" applyFill="1" applyBorder="1" applyAlignment="1">
      <alignment horizontal="left" vertical="center"/>
    </xf>
    <xf numFmtId="0" fontId="47" fillId="5" borderId="4" xfId="0" applyFont="1" applyFill="1" applyBorder="1"/>
    <xf numFmtId="0" fontId="6" fillId="3" borderId="0" xfId="0" applyFont="1" applyFill="1" applyAlignment="1">
      <alignment horizontal="justify" vertical="center"/>
    </xf>
    <xf numFmtId="0" fontId="6" fillId="3" borderId="0" xfId="0" applyFont="1" applyFill="1"/>
    <xf numFmtId="0" fontId="51" fillId="2" borderId="0" xfId="0" applyFont="1" applyFill="1" applyAlignment="1">
      <alignment horizontal="justify" vertical="center" wrapText="1"/>
    </xf>
    <xf numFmtId="0" fontId="49" fillId="5" borderId="14" xfId="0" applyFont="1" applyFill="1" applyBorder="1" applyAlignment="1">
      <alignment horizontal="left" vertical="center" wrapText="1"/>
    </xf>
    <xf numFmtId="0" fontId="6" fillId="4" borderId="0" xfId="0" applyFont="1" applyFill="1" applyAlignment="1">
      <alignment horizontal="center" vertical="center" wrapText="1"/>
    </xf>
    <xf numFmtId="0" fontId="6" fillId="3" borderId="0" xfId="0" applyFont="1" applyFill="1" applyAlignment="1" applyProtection="1">
      <alignment horizontal="center" vertical="center" wrapText="1"/>
      <protection locked="0"/>
    </xf>
    <xf numFmtId="0" fontId="5" fillId="3" borderId="0" xfId="0" applyFont="1" applyFill="1" applyAlignment="1" applyProtection="1">
      <alignment horizontal="center" vertical="center"/>
      <protection locked="0"/>
    </xf>
    <xf numFmtId="0" fontId="5" fillId="4" borderId="0" xfId="0" applyFont="1" applyFill="1" applyAlignment="1">
      <alignment horizontal="center" vertical="center"/>
    </xf>
    <xf numFmtId="0" fontId="49" fillId="5" borderId="3" xfId="0" applyFont="1" applyFill="1" applyBorder="1" applyAlignment="1">
      <alignment horizontal="left" vertical="center" wrapText="1"/>
    </xf>
    <xf numFmtId="0" fontId="49" fillId="5" borderId="18" xfId="0" applyFont="1" applyFill="1" applyBorder="1" applyAlignment="1">
      <alignment horizontal="left" vertical="center" wrapText="1"/>
    </xf>
    <xf numFmtId="0" fontId="49" fillId="5" borderId="15" xfId="0" applyFont="1" applyFill="1" applyBorder="1" applyAlignment="1">
      <alignment horizontal="left" vertical="center" wrapText="1"/>
    </xf>
    <xf numFmtId="0" fontId="24" fillId="3" borderId="0" xfId="3" applyFont="1" applyFill="1" applyAlignment="1" applyProtection="1">
      <alignment horizontal="right" vertical="center" wrapText="1"/>
      <protection locked="0"/>
    </xf>
    <xf numFmtId="0" fontId="6" fillId="3" borderId="0" xfId="0" applyFont="1" applyFill="1" applyAlignment="1">
      <alignment horizontal="left" vertical="center" wrapText="1"/>
    </xf>
    <xf numFmtId="0" fontId="6" fillId="3" borderId="0" xfId="0" applyFont="1" applyFill="1" applyAlignment="1">
      <alignment horizontal="left" vertical="center"/>
    </xf>
    <xf numFmtId="0" fontId="52" fillId="0" borderId="0" xfId="0" applyFont="1" applyAlignment="1">
      <alignment horizontal="justify" vertical="center"/>
    </xf>
    <xf numFmtId="0" fontId="53" fillId="0" borderId="0" xfId="0" applyFont="1" applyAlignment="1">
      <alignment vertical="center"/>
    </xf>
    <xf numFmtId="38" fontId="54" fillId="3" borderId="126" xfId="5" applyFont="1" applyFill="1" applyBorder="1" applyAlignment="1">
      <alignment shrinkToFit="1"/>
    </xf>
    <xf numFmtId="0" fontId="24" fillId="3" borderId="89" xfId="3" applyFont="1" applyFill="1" applyBorder="1" applyProtection="1">
      <alignment vertical="center"/>
      <protection locked="0"/>
    </xf>
    <xf numFmtId="0" fontId="28" fillId="3" borderId="64" xfId="3" applyFont="1" applyFill="1" applyBorder="1" applyProtection="1">
      <alignment vertical="center"/>
      <protection locked="0"/>
    </xf>
    <xf numFmtId="0" fontId="24" fillId="5" borderId="64" xfId="3" applyFont="1" applyFill="1" applyBorder="1" applyAlignment="1">
      <alignment horizontal="center" vertical="center"/>
    </xf>
    <xf numFmtId="0" fontId="24" fillId="5" borderId="74" xfId="3" applyFont="1" applyFill="1" applyBorder="1" applyAlignment="1">
      <alignment horizontal="center" vertical="center"/>
    </xf>
    <xf numFmtId="182" fontId="24" fillId="5" borderId="80" xfId="3" applyNumberFormat="1" applyFont="1" applyFill="1" applyBorder="1">
      <alignment vertical="center"/>
    </xf>
    <xf numFmtId="183" fontId="24" fillId="5" borderId="80" xfId="3" applyNumberFormat="1" applyFont="1" applyFill="1" applyBorder="1">
      <alignment vertical="center"/>
    </xf>
    <xf numFmtId="0" fontId="16" fillId="3" borderId="26" xfId="0" applyFont="1" applyFill="1" applyBorder="1" applyAlignment="1" applyProtection="1">
      <alignment horizontal="center" vertical="center"/>
      <protection locked="0"/>
    </xf>
    <xf numFmtId="0" fontId="24" fillId="6" borderId="86" xfId="3" applyFont="1" applyFill="1" applyBorder="1" applyAlignment="1" applyProtection="1">
      <alignment horizontal="center" vertical="center"/>
      <protection locked="0"/>
    </xf>
    <xf numFmtId="0" fontId="58" fillId="0" borderId="0" xfId="3" applyFont="1">
      <alignment vertical="center"/>
    </xf>
    <xf numFmtId="0" fontId="34" fillId="3" borderId="0" xfId="3" applyFont="1" applyFill="1">
      <alignment vertical="center"/>
    </xf>
    <xf numFmtId="0" fontId="34" fillId="3" borderId="0" xfId="3" applyFont="1" applyFill="1" applyAlignment="1">
      <alignment horizontal="left" vertical="center" wrapText="1"/>
    </xf>
    <xf numFmtId="0" fontId="34" fillId="3" borderId="0" xfId="3" applyFont="1" applyFill="1" applyAlignment="1">
      <alignment horizontal="left" vertical="center"/>
    </xf>
    <xf numFmtId="0" fontId="34" fillId="0" borderId="0" xfId="3" applyFont="1">
      <alignment vertical="center"/>
    </xf>
    <xf numFmtId="0" fontId="34" fillId="0" borderId="0" xfId="3" applyFont="1" applyAlignment="1">
      <alignment horizontal="center" vertical="center"/>
    </xf>
    <xf numFmtId="0" fontId="60" fillId="3" borderId="0" xfId="3" applyFont="1" applyFill="1">
      <alignment vertical="center"/>
    </xf>
    <xf numFmtId="0" fontId="60" fillId="3" borderId="0" xfId="3" applyFont="1" applyFill="1" applyAlignment="1">
      <alignment horizontal="left" vertical="center"/>
    </xf>
    <xf numFmtId="0" fontId="60" fillId="0" borderId="0" xfId="3" applyFont="1">
      <alignment vertical="center"/>
    </xf>
    <xf numFmtId="0" fontId="60" fillId="0" borderId="0" xfId="3" applyFont="1" applyAlignment="1">
      <alignment horizontal="center" vertical="center"/>
    </xf>
    <xf numFmtId="0" fontId="61" fillId="3" borderId="0" xfId="3" applyFont="1" applyFill="1" applyAlignment="1">
      <alignment horizontal="left" vertical="center"/>
    </xf>
    <xf numFmtId="0" fontId="60" fillId="3" borderId="0" xfId="3" applyFont="1" applyFill="1" applyAlignment="1">
      <alignment horizontal="left" vertical="center" wrapText="1"/>
    </xf>
    <xf numFmtId="0" fontId="62" fillId="3" borderId="0" xfId="3" applyFont="1" applyFill="1" applyAlignment="1">
      <alignment horizontal="left" vertical="center"/>
    </xf>
    <xf numFmtId="0" fontId="63" fillId="3" borderId="0" xfId="3" applyFont="1" applyFill="1" applyAlignment="1">
      <alignment horizontal="left" vertical="center"/>
    </xf>
    <xf numFmtId="0" fontId="60" fillId="3" borderId="23" xfId="3" applyFont="1" applyFill="1" applyBorder="1" applyAlignment="1">
      <alignment horizontal="left" vertical="center"/>
    </xf>
    <xf numFmtId="0" fontId="60" fillId="3" borderId="5" xfId="3" applyFont="1" applyFill="1" applyBorder="1" applyAlignment="1">
      <alignment horizontal="left" vertical="center"/>
    </xf>
    <xf numFmtId="0" fontId="60" fillId="0" borderId="23" xfId="3" applyFont="1" applyBorder="1">
      <alignment vertical="center"/>
    </xf>
    <xf numFmtId="0" fontId="60" fillId="0" borderId="23" xfId="3" applyFont="1" applyBorder="1" applyAlignment="1">
      <alignment horizontal="center" vertical="center"/>
    </xf>
    <xf numFmtId="0" fontId="60" fillId="0" borderId="20" xfId="3" applyFont="1" applyBorder="1">
      <alignment vertical="center"/>
    </xf>
    <xf numFmtId="0" fontId="60" fillId="0" borderId="140" xfId="3" applyFont="1" applyBorder="1">
      <alignment vertical="center"/>
    </xf>
    <xf numFmtId="0" fontId="60" fillId="0" borderId="5" xfId="3" applyFont="1" applyBorder="1">
      <alignment vertical="center"/>
    </xf>
    <xf numFmtId="0" fontId="60" fillId="0" borderId="5" xfId="3" applyFont="1" applyBorder="1" applyAlignment="1">
      <alignment horizontal="center" vertical="center"/>
    </xf>
    <xf numFmtId="0" fontId="60" fillId="0" borderId="4" xfId="3" applyFont="1" applyBorder="1">
      <alignment vertical="center"/>
    </xf>
    <xf numFmtId="0" fontId="61" fillId="3" borderId="0" xfId="3" applyFont="1" applyFill="1">
      <alignment vertical="center"/>
    </xf>
    <xf numFmtId="0" fontId="64" fillId="3" borderId="0" xfId="3" applyFont="1" applyFill="1" applyAlignment="1">
      <alignment horizontal="left" vertical="center"/>
    </xf>
    <xf numFmtId="0" fontId="65" fillId="3" borderId="0" xfId="0" applyFont="1" applyFill="1" applyAlignment="1">
      <alignment vertical="center"/>
    </xf>
    <xf numFmtId="0" fontId="66" fillId="3" borderId="0" xfId="0" applyFont="1" applyFill="1" applyAlignment="1">
      <alignment vertical="center"/>
    </xf>
    <xf numFmtId="0" fontId="0" fillId="3" borderId="0" xfId="0" applyFill="1" applyAlignment="1">
      <alignment shrinkToFit="1"/>
    </xf>
    <xf numFmtId="0" fontId="0" fillId="5" borderId="26" xfId="0" applyFill="1" applyBorder="1" applyAlignment="1">
      <alignment horizontal="centerContinuous" shrinkToFit="1"/>
    </xf>
    <xf numFmtId="176" fontId="34" fillId="5" borderId="26" xfId="0" applyNumberFormat="1" applyFont="1" applyFill="1" applyBorder="1" applyAlignment="1">
      <alignment horizontal="center" shrinkToFit="1"/>
    </xf>
    <xf numFmtId="0" fontId="11" fillId="5" borderId="0" xfId="0" applyFont="1" applyFill="1" applyAlignment="1">
      <alignment vertical="center" shrinkToFit="1"/>
    </xf>
    <xf numFmtId="0" fontId="0" fillId="3" borderId="0" xfId="0" applyFill="1" applyAlignment="1">
      <alignment horizontal="center" shrinkToFit="1"/>
    </xf>
    <xf numFmtId="0" fontId="20" fillId="5" borderId="33" xfId="1" applyFont="1" applyFill="1" applyBorder="1" applyProtection="1">
      <alignment vertical="center"/>
      <protection locked="0"/>
    </xf>
    <xf numFmtId="0" fontId="20" fillId="5" borderId="25" xfId="1" applyFont="1" applyFill="1" applyBorder="1" applyProtection="1">
      <alignment vertical="center"/>
      <protection locked="0"/>
    </xf>
    <xf numFmtId="0" fontId="21" fillId="5" borderId="39" xfId="1" applyFont="1" applyFill="1" applyBorder="1" applyProtection="1">
      <alignment vertical="center"/>
      <protection locked="0"/>
    </xf>
    <xf numFmtId="0" fontId="11" fillId="5" borderId="33" xfId="1" applyFont="1" applyFill="1" applyBorder="1">
      <alignment vertical="center"/>
    </xf>
    <xf numFmtId="0" fontId="11" fillId="5" borderId="25" xfId="1" applyFont="1" applyFill="1" applyBorder="1">
      <alignment vertical="center"/>
    </xf>
    <xf numFmtId="0" fontId="11" fillId="5" borderId="34" xfId="1" applyFont="1" applyFill="1" applyBorder="1">
      <alignment vertical="center"/>
    </xf>
    <xf numFmtId="0" fontId="21" fillId="5" borderId="30" xfId="1" applyFont="1" applyFill="1" applyBorder="1">
      <alignment vertical="center"/>
    </xf>
    <xf numFmtId="0" fontId="21" fillId="5" borderId="39" xfId="1" applyFont="1" applyFill="1" applyBorder="1">
      <alignment vertical="center"/>
    </xf>
    <xf numFmtId="0" fontId="21" fillId="5" borderId="32" xfId="1" applyFont="1" applyFill="1" applyBorder="1">
      <alignment vertical="center"/>
    </xf>
    <xf numFmtId="0" fontId="11" fillId="5" borderId="0" xfId="0" applyFont="1" applyFill="1" applyAlignment="1" applyProtection="1">
      <alignment horizontal="centerContinuous" vertical="center"/>
      <protection locked="0"/>
    </xf>
    <xf numFmtId="0" fontId="20" fillId="5" borderId="25" xfId="1" applyFont="1" applyFill="1" applyBorder="1" applyAlignment="1" applyProtection="1">
      <alignment horizontal="centerContinuous" vertical="center"/>
      <protection locked="0"/>
    </xf>
    <xf numFmtId="0" fontId="20" fillId="5" borderId="34" xfId="1" applyFont="1" applyFill="1" applyBorder="1" applyAlignment="1" applyProtection="1">
      <alignment horizontal="centerContinuous" vertical="center"/>
      <protection locked="0"/>
    </xf>
    <xf numFmtId="0" fontId="11" fillId="5" borderId="17" xfId="0" applyFont="1" applyFill="1" applyBorder="1" applyAlignment="1" applyProtection="1">
      <alignment horizontal="centerContinuous" vertical="center"/>
      <protection locked="0"/>
    </xf>
    <xf numFmtId="0" fontId="20" fillId="5" borderId="17" xfId="1" applyFont="1" applyFill="1" applyBorder="1" applyAlignment="1" applyProtection="1">
      <alignment horizontal="centerContinuous" vertical="center"/>
      <protection locked="0"/>
    </xf>
    <xf numFmtId="0" fontId="20" fillId="5" borderId="28" xfId="1" applyFont="1" applyFill="1" applyBorder="1" applyAlignment="1" applyProtection="1">
      <alignment horizontal="centerContinuous" vertical="center"/>
      <protection locked="0"/>
    </xf>
    <xf numFmtId="0" fontId="20" fillId="5" borderId="30" xfId="1" applyFont="1" applyFill="1" applyBorder="1" applyAlignment="1">
      <alignment vertical="center" shrinkToFit="1"/>
    </xf>
    <xf numFmtId="0" fontId="20" fillId="5" borderId="17" xfId="1" applyFont="1" applyFill="1" applyBorder="1" applyAlignment="1">
      <alignment horizontal="centerContinuous" vertical="center"/>
    </xf>
    <xf numFmtId="0" fontId="20" fillId="5" borderId="28" xfId="1" applyFont="1" applyFill="1" applyBorder="1" applyAlignment="1">
      <alignment horizontal="centerContinuous" vertical="center"/>
    </xf>
    <xf numFmtId="0" fontId="11" fillId="5" borderId="27" xfId="0" applyFont="1" applyFill="1" applyBorder="1" applyAlignment="1">
      <alignment horizontal="center" vertical="center"/>
    </xf>
    <xf numFmtId="0" fontId="11" fillId="5" borderId="143" xfId="0" applyFont="1" applyFill="1" applyBorder="1" applyAlignment="1">
      <alignment vertical="center" shrinkToFit="1"/>
    </xf>
    <xf numFmtId="0" fontId="11" fillId="5" borderId="144" xfId="0" applyFont="1" applyFill="1" applyBorder="1" applyAlignment="1">
      <alignment vertical="center" shrinkToFit="1"/>
    </xf>
    <xf numFmtId="0" fontId="11" fillId="5" borderId="145" xfId="0" applyFont="1" applyFill="1" applyBorder="1" applyAlignment="1">
      <alignment vertical="center" shrinkToFit="1"/>
    </xf>
    <xf numFmtId="0" fontId="11" fillId="5" borderId="146" xfId="0" applyFont="1" applyFill="1" applyBorder="1" applyAlignment="1">
      <alignment vertical="center" shrinkToFit="1"/>
    </xf>
    <xf numFmtId="0" fontId="11" fillId="5" borderId="147" xfId="0" applyFont="1" applyFill="1" applyBorder="1" applyAlignment="1">
      <alignment vertical="center" shrinkToFit="1"/>
    </xf>
    <xf numFmtId="0" fontId="11" fillId="5" borderId="148" xfId="0" applyFont="1" applyFill="1" applyBorder="1" applyAlignment="1">
      <alignment vertical="center" shrinkToFit="1"/>
    </xf>
    <xf numFmtId="0" fontId="11" fillId="5" borderId="147" xfId="0" applyFont="1" applyFill="1" applyBorder="1" applyAlignment="1">
      <alignment horizontal="left" vertical="center" shrinkToFit="1"/>
    </xf>
    <xf numFmtId="0" fontId="11" fillId="5" borderId="149" xfId="0" applyFont="1" applyFill="1" applyBorder="1" applyAlignment="1">
      <alignment horizontal="left" vertical="center" shrinkToFit="1"/>
    </xf>
    <xf numFmtId="0" fontId="11" fillId="5" borderId="150" xfId="0" applyFont="1" applyFill="1" applyBorder="1" applyAlignment="1">
      <alignment vertical="center" shrinkToFit="1"/>
    </xf>
    <xf numFmtId="0" fontId="11" fillId="5" borderId="151" xfId="0" applyFont="1" applyFill="1" applyBorder="1" applyAlignment="1">
      <alignment vertical="center" shrinkToFit="1"/>
    </xf>
    <xf numFmtId="0" fontId="20" fillId="5" borderId="27" xfId="1" applyFont="1" applyFill="1" applyBorder="1" applyAlignment="1">
      <alignment horizontal="centerContinuous" vertical="center"/>
    </xf>
    <xf numFmtId="0" fontId="36" fillId="5" borderId="27" xfId="0" applyFont="1" applyFill="1" applyBorder="1" applyAlignment="1">
      <alignment horizontal="center" vertical="center"/>
    </xf>
    <xf numFmtId="0" fontId="20" fillId="5" borderId="33" xfId="1" applyFont="1" applyFill="1" applyBorder="1" applyAlignment="1" applyProtection="1">
      <alignment horizontal="centerContinuous" vertical="center"/>
      <protection locked="0"/>
    </xf>
    <xf numFmtId="0" fontId="20" fillId="5" borderId="30" xfId="1" applyFont="1" applyFill="1" applyBorder="1" applyAlignment="1" applyProtection="1">
      <alignment horizontal="center" vertical="center" textRotation="255"/>
      <protection locked="0"/>
    </xf>
    <xf numFmtId="0" fontId="20" fillId="5" borderId="32" xfId="1" applyFont="1" applyFill="1" applyBorder="1" applyAlignment="1" applyProtection="1">
      <alignment horizontal="center" vertical="center" textRotation="255"/>
      <protection locked="0"/>
    </xf>
    <xf numFmtId="0" fontId="20" fillId="5" borderId="33" xfId="1" applyFont="1" applyFill="1" applyBorder="1">
      <alignment vertical="center"/>
    </xf>
    <xf numFmtId="0" fontId="20" fillId="5" borderId="17" xfId="1" applyFont="1" applyFill="1" applyBorder="1">
      <alignment vertical="center"/>
    </xf>
    <xf numFmtId="0" fontId="20" fillId="5" borderId="28" xfId="1" applyFont="1" applyFill="1" applyBorder="1">
      <alignment vertical="center"/>
    </xf>
    <xf numFmtId="0" fontId="20" fillId="5" borderId="30" xfId="1" applyFont="1" applyFill="1" applyBorder="1">
      <alignment vertical="center"/>
    </xf>
    <xf numFmtId="0" fontId="20" fillId="5" borderId="35" xfId="1" applyFont="1" applyFill="1" applyBorder="1">
      <alignment vertical="center"/>
    </xf>
    <xf numFmtId="0" fontId="20" fillId="5" borderId="26" xfId="1" applyFont="1" applyFill="1" applyBorder="1">
      <alignment vertical="center"/>
    </xf>
    <xf numFmtId="0" fontId="20" fillId="5" borderId="24" xfId="1" applyFont="1" applyFill="1" applyBorder="1">
      <alignment vertical="center"/>
    </xf>
    <xf numFmtId="0" fontId="20" fillId="5" borderId="36" xfId="1" applyFont="1" applyFill="1" applyBorder="1">
      <alignment vertical="center"/>
    </xf>
    <xf numFmtId="0" fontId="20" fillId="5" borderId="29" xfId="1" applyFont="1" applyFill="1" applyBorder="1">
      <alignment vertical="center"/>
    </xf>
    <xf numFmtId="0" fontId="20" fillId="5" borderId="25" xfId="1" applyFont="1" applyFill="1" applyBorder="1">
      <alignment vertical="center"/>
    </xf>
    <xf numFmtId="0" fontId="20" fillId="5" borderId="34" xfId="1" applyFont="1" applyFill="1" applyBorder="1">
      <alignment vertical="center"/>
    </xf>
    <xf numFmtId="0" fontId="20" fillId="5" borderId="39" xfId="1" applyFont="1" applyFill="1" applyBorder="1">
      <alignment vertical="center"/>
    </xf>
    <xf numFmtId="0" fontId="20" fillId="5" borderId="32" xfId="1" applyFont="1" applyFill="1" applyBorder="1">
      <alignment vertical="center"/>
    </xf>
    <xf numFmtId="0" fontId="20" fillId="0" borderId="137" xfId="2" applyFont="1" applyBorder="1">
      <alignment vertical="center"/>
    </xf>
    <xf numFmtId="0" fontId="20" fillId="0" borderId="55" xfId="2" applyFont="1" applyBorder="1">
      <alignment vertical="center"/>
    </xf>
    <xf numFmtId="0" fontId="20" fillId="5" borderId="49" xfId="1" applyFont="1" applyFill="1" applyBorder="1" applyAlignment="1" applyProtection="1">
      <alignment horizontal="centerContinuous" vertical="center"/>
      <protection locked="0"/>
    </xf>
    <xf numFmtId="0" fontId="20" fillId="5" borderId="133" xfId="1" applyFont="1" applyFill="1" applyBorder="1" applyAlignment="1" applyProtection="1">
      <alignment horizontal="centerContinuous" vertical="center"/>
      <protection locked="0"/>
    </xf>
    <xf numFmtId="0" fontId="20" fillId="5" borderId="50" xfId="1" applyFont="1" applyFill="1" applyBorder="1" applyAlignment="1" applyProtection="1">
      <alignment horizontal="centerContinuous" vertical="center"/>
      <protection locked="0"/>
    </xf>
    <xf numFmtId="0" fontId="11" fillId="5" borderId="0" xfId="0" applyFont="1" applyFill="1" applyAlignment="1">
      <alignment vertical="center"/>
    </xf>
    <xf numFmtId="38" fontId="0" fillId="3" borderId="82" xfId="5" applyFont="1" applyFill="1" applyBorder="1" applyAlignment="1">
      <alignment shrinkToFit="1"/>
    </xf>
    <xf numFmtId="38" fontId="0" fillId="3" borderId="64" xfId="5" applyFont="1" applyFill="1" applyBorder="1" applyAlignment="1">
      <alignment shrinkToFit="1"/>
    </xf>
    <xf numFmtId="38" fontId="0" fillId="3" borderId="124" xfId="5" applyFont="1" applyFill="1" applyBorder="1" applyAlignment="1">
      <alignment shrinkToFit="1"/>
    </xf>
    <xf numFmtId="38" fontId="0" fillId="3" borderId="126" xfId="5" applyFont="1" applyFill="1" applyBorder="1" applyAlignment="1">
      <alignment shrinkToFit="1"/>
    </xf>
    <xf numFmtId="176" fontId="0" fillId="5" borderId="81" xfId="0" applyNumberFormat="1" applyFill="1" applyBorder="1" applyAlignment="1">
      <alignment horizontal="center" shrinkToFit="1"/>
    </xf>
    <xf numFmtId="176" fontId="0" fillId="5" borderId="125" xfId="0" applyNumberFormat="1" applyFill="1" applyBorder="1" applyAlignment="1">
      <alignment horizontal="center" shrinkToFit="1"/>
    </xf>
    <xf numFmtId="176" fontId="0" fillId="5" borderId="80" xfId="0" applyNumberFormat="1" applyFill="1" applyBorder="1" applyAlignment="1">
      <alignment horizontal="center" shrinkToFit="1"/>
    </xf>
    <xf numFmtId="0" fontId="28" fillId="5" borderId="26" xfId="3" applyFont="1" applyFill="1" applyBorder="1" applyAlignment="1">
      <alignment horizontal="center" vertical="center" wrapText="1"/>
    </xf>
    <xf numFmtId="0" fontId="24" fillId="5" borderId="89" xfId="3" applyFont="1" applyFill="1" applyBorder="1" applyAlignment="1">
      <alignment horizontal="center" vertical="center" shrinkToFit="1"/>
    </xf>
    <xf numFmtId="0" fontId="24" fillId="5" borderId="87" xfId="3" applyFont="1" applyFill="1" applyBorder="1" applyAlignment="1">
      <alignment horizontal="center" vertical="center"/>
    </xf>
    <xf numFmtId="0" fontId="24" fillId="5" borderId="34" xfId="3" applyFont="1" applyFill="1" applyBorder="1" applyAlignment="1">
      <alignment horizontal="center" vertical="center"/>
    </xf>
    <xf numFmtId="0" fontId="25" fillId="3" borderId="0" xfId="3" applyFont="1" applyFill="1" applyAlignment="1">
      <alignment horizontal="left" vertical="center" wrapText="1"/>
    </xf>
    <xf numFmtId="0" fontId="25" fillId="3" borderId="0" xfId="3" applyFont="1" applyFill="1">
      <alignment vertical="center"/>
    </xf>
    <xf numFmtId="0" fontId="25" fillId="0" borderId="0" xfId="3" applyFont="1">
      <alignment vertical="center"/>
    </xf>
    <xf numFmtId="0" fontId="24" fillId="5" borderId="154" xfId="3" applyFont="1" applyFill="1" applyBorder="1" applyAlignment="1">
      <alignment horizontal="center" vertical="center"/>
    </xf>
    <xf numFmtId="0" fontId="67" fillId="0" borderId="0" xfId="0" applyFont="1"/>
    <xf numFmtId="0" fontId="69" fillId="5" borderId="26" xfId="0" applyFont="1" applyFill="1" applyBorder="1" applyAlignment="1">
      <alignment vertical="center" wrapText="1"/>
    </xf>
    <xf numFmtId="0" fontId="69" fillId="5" borderId="26" xfId="0" applyFont="1" applyFill="1" applyBorder="1" applyAlignment="1">
      <alignment horizontal="center" vertical="center" wrapText="1"/>
    </xf>
    <xf numFmtId="0" fontId="70" fillId="2" borderId="26" xfId="0" applyFont="1" applyFill="1" applyBorder="1" applyAlignment="1">
      <alignment horizontal="left" vertical="center" wrapText="1"/>
    </xf>
    <xf numFmtId="0" fontId="70" fillId="5" borderId="26" xfId="0" applyFont="1" applyFill="1" applyBorder="1" applyAlignment="1">
      <alignment horizontal="left" vertical="center" wrapText="1"/>
    </xf>
    <xf numFmtId="0" fontId="69" fillId="0" borderId="0" xfId="0" applyFont="1"/>
    <xf numFmtId="0" fontId="69" fillId="5" borderId="26" xfId="0" applyFont="1" applyFill="1" applyBorder="1" applyAlignment="1">
      <alignment vertical="center"/>
    </xf>
    <xf numFmtId="0" fontId="69" fillId="0" borderId="0" xfId="0" applyFont="1" applyAlignment="1">
      <alignment wrapText="1"/>
    </xf>
    <xf numFmtId="0" fontId="69" fillId="5" borderId="26" xfId="0" applyFont="1" applyFill="1" applyBorder="1" applyAlignment="1">
      <alignment horizontal="left" vertical="center" wrapText="1"/>
    </xf>
    <xf numFmtId="0" fontId="68" fillId="3" borderId="0" xfId="0" applyFont="1" applyFill="1" applyAlignment="1" applyProtection="1">
      <alignment horizontal="left" vertical="top" wrapText="1"/>
      <protection locked="0"/>
    </xf>
    <xf numFmtId="0" fontId="67" fillId="3" borderId="0" xfId="0" applyFont="1" applyFill="1" applyAlignment="1">
      <alignment horizontal="left" vertical="top" wrapText="1"/>
    </xf>
    <xf numFmtId="0" fontId="69" fillId="3" borderId="26" xfId="0" applyFont="1" applyFill="1" applyBorder="1" applyAlignment="1">
      <alignment horizontal="left" vertical="top" wrapText="1"/>
    </xf>
    <xf numFmtId="0" fontId="69" fillId="0" borderId="26" xfId="0" applyFont="1" applyBorder="1" applyAlignment="1">
      <alignment horizontal="left" vertical="top" wrapText="1"/>
    </xf>
    <xf numFmtId="0" fontId="69" fillId="0" borderId="0" xfId="0" applyFont="1" applyAlignment="1">
      <alignment horizontal="left" vertical="top" wrapText="1"/>
    </xf>
    <xf numFmtId="0" fontId="67" fillId="3" borderId="0" xfId="0" applyFont="1" applyFill="1" applyAlignment="1">
      <alignment horizontal="center" vertical="center" wrapText="1"/>
    </xf>
    <xf numFmtId="0" fontId="67" fillId="3" borderId="0" xfId="0" applyFont="1" applyFill="1" applyAlignment="1">
      <alignment vertical="center"/>
    </xf>
    <xf numFmtId="0" fontId="71" fillId="3" borderId="0" xfId="0" applyFont="1" applyFill="1" applyAlignment="1">
      <alignment horizontal="left" vertical="center" wrapText="1"/>
    </xf>
    <xf numFmtId="0" fontId="65" fillId="0" borderId="20" xfId="0" applyFont="1" applyBorder="1" applyAlignment="1">
      <alignment vertical="center" wrapText="1"/>
    </xf>
    <xf numFmtId="0" fontId="65" fillId="0" borderId="16" xfId="0" applyFont="1" applyBorder="1" applyAlignment="1">
      <alignment vertical="center" wrapText="1"/>
    </xf>
    <xf numFmtId="0" fontId="65" fillId="3" borderId="130" xfId="0" applyFont="1" applyFill="1" applyBorder="1" applyAlignment="1" applyProtection="1">
      <alignment horizontal="left" vertical="center" wrapText="1"/>
      <protection locked="0"/>
    </xf>
    <xf numFmtId="0" fontId="65" fillId="0" borderId="14" xfId="0" applyFont="1" applyBorder="1" applyAlignment="1">
      <alignment horizontal="left" vertical="center"/>
    </xf>
    <xf numFmtId="0" fontId="14" fillId="5" borderId="26" xfId="0" applyFont="1" applyFill="1" applyBorder="1" applyAlignment="1" applyProtection="1">
      <alignment horizontal="center" vertical="center"/>
      <protection locked="0"/>
    </xf>
    <xf numFmtId="0" fontId="74" fillId="2" borderId="14" xfId="0" applyFont="1" applyFill="1" applyBorder="1" applyAlignment="1">
      <alignment horizontal="left" vertical="center" wrapText="1"/>
    </xf>
    <xf numFmtId="0" fontId="74" fillId="2" borderId="15" xfId="0" applyFont="1" applyFill="1" applyBorder="1" applyAlignment="1">
      <alignment horizontal="left" vertical="center" wrapText="1"/>
    </xf>
    <xf numFmtId="0" fontId="74" fillId="2" borderId="19" xfId="0" applyFont="1" applyFill="1" applyBorder="1" applyAlignment="1">
      <alignment horizontal="left" vertical="center" wrapText="1"/>
    </xf>
    <xf numFmtId="0" fontId="74" fillId="2" borderId="1" xfId="0" applyFont="1" applyFill="1" applyBorder="1" applyAlignment="1">
      <alignment horizontal="justify" vertical="center" wrapText="1"/>
    </xf>
    <xf numFmtId="0" fontId="74" fillId="5" borderId="1" xfId="0" applyFont="1" applyFill="1" applyBorder="1" applyAlignment="1">
      <alignment horizontal="left" vertical="center" wrapText="1"/>
    </xf>
    <xf numFmtId="0" fontId="74" fillId="2" borderId="14" xfId="0" applyFont="1" applyFill="1" applyBorder="1" applyAlignment="1">
      <alignment horizontal="justify" vertical="center" wrapText="1"/>
    </xf>
    <xf numFmtId="0" fontId="74" fillId="5" borderId="15" xfId="0" applyFont="1" applyFill="1" applyBorder="1" applyAlignment="1">
      <alignment horizontal="justify" vertical="center" wrapText="1"/>
    </xf>
    <xf numFmtId="0" fontId="74" fillId="2" borderId="15" xfId="0" applyFont="1" applyFill="1" applyBorder="1" applyAlignment="1">
      <alignment horizontal="justify" vertical="center" wrapText="1"/>
    </xf>
    <xf numFmtId="0" fontId="74" fillId="2" borderId="19" xfId="0" applyFont="1" applyFill="1" applyBorder="1" applyAlignment="1">
      <alignment horizontal="justify" vertical="center" wrapText="1"/>
    </xf>
    <xf numFmtId="0" fontId="65" fillId="5" borderId="123" xfId="0" applyFont="1" applyFill="1" applyBorder="1" applyAlignment="1">
      <alignment horizontal="left" vertical="center" wrapText="1"/>
    </xf>
    <xf numFmtId="0" fontId="65" fillId="5" borderId="127" xfId="0" applyFont="1" applyFill="1" applyBorder="1" applyAlignment="1">
      <alignment horizontal="left" vertical="center"/>
    </xf>
    <xf numFmtId="0" fontId="65" fillId="5" borderId="38" xfId="0" applyFont="1" applyFill="1" applyBorder="1" applyAlignment="1">
      <alignment horizontal="left" vertical="center"/>
    </xf>
    <xf numFmtId="0" fontId="74" fillId="2" borderId="1" xfId="0" applyFont="1" applyFill="1" applyBorder="1" applyAlignment="1">
      <alignment horizontal="left" vertical="center"/>
    </xf>
    <xf numFmtId="0" fontId="74" fillId="5" borderId="1" xfId="0" applyFont="1" applyFill="1" applyBorder="1" applyAlignment="1">
      <alignment horizontal="left" vertical="center"/>
    </xf>
    <xf numFmtId="0" fontId="65" fillId="3" borderId="0" xfId="0" applyFont="1" applyFill="1" applyAlignment="1">
      <alignment vertical="center" wrapText="1"/>
    </xf>
    <xf numFmtId="0" fontId="65" fillId="3" borderId="0" xfId="0" applyFont="1" applyFill="1"/>
    <xf numFmtId="0" fontId="65" fillId="3" borderId="0" xfId="0" applyFont="1" applyFill="1" applyAlignment="1" applyProtection="1">
      <alignment horizontal="left" vertical="center"/>
      <protection locked="0"/>
    </xf>
    <xf numFmtId="0" fontId="75" fillId="3" borderId="0" xfId="0" applyFont="1" applyFill="1" applyAlignment="1" applyProtection="1">
      <alignment horizontal="left" vertical="center"/>
      <protection locked="0"/>
    </xf>
    <xf numFmtId="0" fontId="65" fillId="3" borderId="0" xfId="0" applyFont="1" applyFill="1" applyAlignment="1" applyProtection="1">
      <alignment vertical="center"/>
      <protection locked="0"/>
    </xf>
    <xf numFmtId="0" fontId="65" fillId="0" borderId="0" xfId="0" applyFont="1"/>
    <xf numFmtId="0" fontId="65" fillId="3" borderId="0" xfId="0" applyFont="1" applyFill="1" applyAlignment="1">
      <alignment horizontal="left" vertical="center"/>
    </xf>
    <xf numFmtId="0" fontId="65" fillId="3" borderId="0" xfId="0" applyFont="1" applyFill="1" applyAlignment="1" applyProtection="1">
      <alignment horizontal="left" vertical="top"/>
      <protection locked="0"/>
    </xf>
    <xf numFmtId="0" fontId="47" fillId="0" borderId="14" xfId="0" applyFont="1" applyBorder="1" applyAlignment="1">
      <alignment vertical="center"/>
    </xf>
    <xf numFmtId="0" fontId="47" fillId="0" borderId="15" xfId="0" applyFont="1" applyBorder="1" applyAlignment="1">
      <alignment vertical="center"/>
    </xf>
    <xf numFmtId="0" fontId="47" fillId="0" borderId="19" xfId="0" applyFont="1" applyBorder="1" applyAlignment="1">
      <alignment vertical="center"/>
    </xf>
    <xf numFmtId="0" fontId="47" fillId="0" borderId="129" xfId="0" applyFont="1" applyBorder="1" applyAlignment="1">
      <alignment horizontal="left" vertical="center"/>
    </xf>
    <xf numFmtId="0" fontId="49" fillId="2" borderId="123" xfId="0" applyFont="1" applyFill="1" applyBorder="1" applyAlignment="1">
      <alignment horizontal="justify" vertical="center" wrapText="1"/>
    </xf>
    <xf numFmtId="0" fontId="49" fillId="5" borderId="127" xfId="0" applyFont="1" applyFill="1" applyBorder="1" applyAlignment="1">
      <alignment horizontal="justify" vertical="center" wrapText="1"/>
    </xf>
    <xf numFmtId="0" fontId="49" fillId="2" borderId="127" xfId="0" applyFont="1" applyFill="1" applyBorder="1" applyAlignment="1">
      <alignment horizontal="justify" vertical="center" wrapText="1"/>
    </xf>
    <xf numFmtId="0" fontId="49" fillId="2" borderId="38" xfId="0" applyFont="1" applyFill="1" applyBorder="1" applyAlignment="1">
      <alignment horizontal="justify" vertical="center" wrapText="1"/>
    </xf>
    <xf numFmtId="0" fontId="47" fillId="0" borderId="128" xfId="0" applyFont="1" applyBorder="1" applyAlignment="1">
      <alignment horizontal="left" vertical="center"/>
    </xf>
    <xf numFmtId="0" fontId="47" fillId="0" borderId="130" xfId="0" applyFont="1" applyBorder="1" applyAlignment="1">
      <alignment horizontal="left" vertical="center"/>
    </xf>
    <xf numFmtId="0" fontId="47" fillId="3" borderId="2" xfId="0" applyFont="1" applyFill="1" applyBorder="1" applyAlignment="1">
      <alignment horizontal="left" vertical="center"/>
    </xf>
    <xf numFmtId="0" fontId="47" fillId="3" borderId="16" xfId="0" applyFont="1" applyFill="1" applyBorder="1" applyAlignment="1">
      <alignment horizontal="left" vertical="center"/>
    </xf>
    <xf numFmtId="0" fontId="47" fillId="3" borderId="15" xfId="0" applyFont="1" applyFill="1" applyBorder="1" applyAlignment="1">
      <alignment horizontal="left" vertical="center"/>
    </xf>
    <xf numFmtId="0" fontId="47" fillId="3" borderId="3" xfId="0" applyFont="1" applyFill="1" applyBorder="1" applyAlignment="1">
      <alignment horizontal="left" vertical="center"/>
    </xf>
    <xf numFmtId="0" fontId="47" fillId="3" borderId="14" xfId="0" applyFont="1" applyFill="1" applyBorder="1" applyAlignment="1">
      <alignment horizontal="left" vertical="center"/>
    </xf>
    <xf numFmtId="0" fontId="47" fillId="3" borderId="19" xfId="0" applyFont="1" applyFill="1" applyBorder="1" applyAlignment="1">
      <alignment horizontal="left" vertical="center"/>
    </xf>
    <xf numFmtId="0" fontId="47" fillId="0" borderId="14" xfId="0" applyFont="1" applyBorder="1" applyAlignment="1">
      <alignment horizontal="left" vertical="center"/>
    </xf>
    <xf numFmtId="0" fontId="47" fillId="0" borderId="15" xfId="0" applyFont="1" applyBorder="1" applyAlignment="1">
      <alignment horizontal="left" vertical="center"/>
    </xf>
    <xf numFmtId="0" fontId="47" fillId="0" borderId="19" xfId="0" applyFont="1" applyBorder="1" applyAlignment="1">
      <alignment horizontal="left" vertical="center"/>
    </xf>
    <xf numFmtId="0" fontId="49" fillId="3" borderId="9" xfId="0" applyFont="1" applyFill="1" applyBorder="1" applyAlignment="1">
      <alignment horizontal="left" vertical="center"/>
    </xf>
    <xf numFmtId="0" fontId="47" fillId="3" borderId="140" xfId="0" applyFont="1" applyFill="1" applyBorder="1" applyAlignment="1" applyProtection="1">
      <alignment horizontal="left" vertical="center" wrapText="1"/>
      <protection locked="0"/>
    </xf>
    <xf numFmtId="0" fontId="6" fillId="3" borderId="19" xfId="0" applyFont="1" applyFill="1" applyBorder="1" applyAlignment="1">
      <alignment vertical="top" wrapText="1" shrinkToFit="1"/>
    </xf>
    <xf numFmtId="0" fontId="72" fillId="3" borderId="0" xfId="0" applyFont="1" applyFill="1" applyAlignment="1">
      <alignment vertical="center"/>
    </xf>
    <xf numFmtId="0" fontId="73" fillId="0" borderId="0" xfId="0" applyFont="1" applyAlignment="1">
      <alignment vertical="center"/>
    </xf>
    <xf numFmtId="0" fontId="72" fillId="3" borderId="0" xfId="0" applyFont="1" applyFill="1" applyAlignment="1">
      <alignment horizontal="center" vertical="center"/>
    </xf>
    <xf numFmtId="0" fontId="73" fillId="0" borderId="0" xfId="0" applyFont="1" applyAlignment="1">
      <alignment horizontal="center" vertical="center"/>
    </xf>
    <xf numFmtId="0" fontId="72" fillId="3" borderId="6" xfId="0" applyFont="1" applyFill="1" applyBorder="1" applyAlignment="1">
      <alignment horizontal="center" vertical="center"/>
    </xf>
    <xf numFmtId="0" fontId="73" fillId="0" borderId="1" xfId="0" applyFont="1" applyBorder="1" applyAlignment="1">
      <alignment horizontal="center" vertical="center"/>
    </xf>
    <xf numFmtId="0" fontId="71" fillId="3" borderId="0" xfId="0" applyFont="1" applyFill="1" applyAlignment="1">
      <alignment horizontal="left" vertical="center"/>
    </xf>
    <xf numFmtId="0" fontId="76" fillId="3" borderId="0" xfId="0" applyFont="1" applyFill="1" applyAlignment="1">
      <alignment vertical="center"/>
    </xf>
    <xf numFmtId="0" fontId="71" fillId="3" borderId="0" xfId="0" applyFont="1" applyFill="1" applyAlignment="1">
      <alignment vertical="center"/>
    </xf>
    <xf numFmtId="0" fontId="72" fillId="3" borderId="1" xfId="0" applyFont="1" applyFill="1" applyBorder="1" applyAlignment="1">
      <alignment horizontal="center" vertical="center"/>
    </xf>
    <xf numFmtId="0" fontId="73" fillId="7" borderId="0" xfId="0" applyFont="1" applyFill="1" applyAlignment="1">
      <alignment vertical="center"/>
    </xf>
    <xf numFmtId="0" fontId="77" fillId="7" borderId="1" xfId="0" applyFont="1" applyFill="1" applyBorder="1" applyAlignment="1">
      <alignment horizontal="center" vertical="center"/>
    </xf>
    <xf numFmtId="0" fontId="47" fillId="3" borderId="0" xfId="0" applyFont="1" applyFill="1" applyAlignment="1">
      <alignment horizontal="right" vertical="center"/>
    </xf>
    <xf numFmtId="0" fontId="24" fillId="3" borderId="0" xfId="3" applyFont="1" applyFill="1" applyAlignment="1">
      <alignment horizontal="right" vertical="center"/>
    </xf>
    <xf numFmtId="0" fontId="28" fillId="3" borderId="118" xfId="3" applyFont="1" applyFill="1" applyBorder="1" applyProtection="1">
      <alignment vertical="center"/>
      <protection locked="0"/>
    </xf>
    <xf numFmtId="0" fontId="24" fillId="3" borderId="118" xfId="3" applyFont="1" applyFill="1" applyBorder="1" applyAlignment="1" applyProtection="1">
      <alignment horizontal="center" vertical="center"/>
      <protection locked="0"/>
    </xf>
    <xf numFmtId="0" fontId="24" fillId="5" borderId="118" xfId="3" applyFont="1" applyFill="1" applyBorder="1" applyAlignment="1">
      <alignment horizontal="center" vertical="center"/>
    </xf>
    <xf numFmtId="0" fontId="24" fillId="0" borderId="71" xfId="3" applyFont="1" applyBorder="1" applyAlignment="1">
      <alignment horizontal="right" vertical="center"/>
    </xf>
    <xf numFmtId="0" fontId="24" fillId="6" borderId="72" xfId="3" applyFont="1" applyFill="1" applyBorder="1" applyAlignment="1" applyProtection="1">
      <alignment horizontal="center" vertical="center"/>
      <protection locked="0"/>
    </xf>
    <xf numFmtId="0" fontId="24" fillId="0" borderId="72" xfId="3" applyFont="1" applyBorder="1" applyAlignment="1">
      <alignment horizontal="left" vertical="center"/>
    </xf>
    <xf numFmtId="0" fontId="24" fillId="0" borderId="72" xfId="3" applyFont="1" applyBorder="1" applyAlignment="1">
      <alignment horizontal="center" vertical="center"/>
    </xf>
    <xf numFmtId="0" fontId="24" fillId="0" borderId="72" xfId="3" applyFont="1" applyBorder="1" applyAlignment="1">
      <alignment horizontal="right" vertical="center"/>
    </xf>
    <xf numFmtId="180" fontId="24" fillId="0" borderId="72" xfId="3" applyNumberFormat="1" applyFont="1" applyBorder="1" applyAlignment="1">
      <alignment horizontal="center" vertical="center"/>
    </xf>
    <xf numFmtId="0" fontId="24" fillId="0" borderId="73" xfId="3" applyFont="1" applyBorder="1" applyAlignment="1">
      <alignment horizontal="left" vertical="center"/>
    </xf>
    <xf numFmtId="0" fontId="24" fillId="0" borderId="74" xfId="3" applyFont="1" applyBorder="1" applyAlignment="1">
      <alignment horizontal="center" vertical="center"/>
    </xf>
    <xf numFmtId="0" fontId="24" fillId="5" borderId="159" xfId="3" applyFont="1" applyFill="1" applyBorder="1">
      <alignment vertical="center"/>
    </xf>
    <xf numFmtId="0" fontId="24" fillId="5" borderId="162" xfId="3" applyFont="1" applyFill="1" applyBorder="1" applyAlignment="1">
      <alignment horizontal="center" vertical="center"/>
    </xf>
    <xf numFmtId="181" fontId="24" fillId="5" borderId="59" xfId="3" applyNumberFormat="1" applyFont="1" applyFill="1" applyBorder="1" applyAlignment="1">
      <alignment horizontal="center" vertical="center" shrinkToFit="1"/>
    </xf>
    <xf numFmtId="20" fontId="24" fillId="5" borderId="59" xfId="3" applyNumberFormat="1" applyFont="1" applyFill="1" applyBorder="1">
      <alignment vertical="center"/>
    </xf>
    <xf numFmtId="182" fontId="24" fillId="5" borderId="59" xfId="3" applyNumberFormat="1" applyFont="1" applyFill="1" applyBorder="1">
      <alignment vertical="center"/>
    </xf>
    <xf numFmtId="183" fontId="24" fillId="5" borderId="12" xfId="3" applyNumberFormat="1" applyFont="1" applyFill="1" applyBorder="1">
      <alignment vertical="center"/>
    </xf>
    <xf numFmtId="0" fontId="60" fillId="3" borderId="8" xfId="3" applyFont="1" applyFill="1" applyBorder="1" applyAlignment="1">
      <alignment horizontal="left" vertical="center"/>
    </xf>
    <xf numFmtId="0" fontId="60" fillId="0" borderId="8" xfId="3" applyFont="1" applyBorder="1">
      <alignment vertical="center"/>
    </xf>
    <xf numFmtId="0" fontId="60" fillId="0" borderId="8" xfId="3" applyFont="1" applyBorder="1" applyAlignment="1">
      <alignment horizontal="center" vertical="center"/>
    </xf>
    <xf numFmtId="0" fontId="60" fillId="0" borderId="7" xfId="3" applyFont="1" applyBorder="1">
      <alignment vertical="center"/>
    </xf>
    <xf numFmtId="0" fontId="24" fillId="3" borderId="0" xfId="4" applyFont="1" applyFill="1" applyAlignment="1">
      <alignment horizontal="center" vertical="center"/>
    </xf>
    <xf numFmtId="0" fontId="79" fillId="5" borderId="26" xfId="3" applyFont="1" applyFill="1" applyBorder="1" applyAlignment="1">
      <alignment horizontal="center" vertical="center"/>
    </xf>
    <xf numFmtId="0" fontId="78" fillId="0" borderId="0" xfId="3" applyFont="1" applyAlignment="1">
      <alignment horizontal="center" vertical="center"/>
    </xf>
    <xf numFmtId="0" fontId="79" fillId="0" borderId="0" xfId="3" applyFont="1">
      <alignment vertical="center"/>
    </xf>
    <xf numFmtId="0" fontId="24" fillId="5" borderId="163" xfId="3" applyFont="1" applyFill="1" applyBorder="1" applyAlignment="1">
      <alignment horizontal="center" vertical="center"/>
    </xf>
    <xf numFmtId="0" fontId="24" fillId="5" borderId="33" xfId="3" applyFont="1" applyFill="1" applyBorder="1" applyAlignment="1">
      <alignment horizontal="right" vertical="center"/>
    </xf>
    <xf numFmtId="0" fontId="24" fillId="5" borderId="25" xfId="3" applyFont="1" applyFill="1" applyBorder="1" applyAlignment="1">
      <alignment horizontal="left" vertical="center"/>
    </xf>
    <xf numFmtId="0" fontId="24" fillId="5" borderId="25" xfId="3" applyFont="1" applyFill="1" applyBorder="1" applyAlignment="1">
      <alignment horizontal="right" vertical="center"/>
    </xf>
    <xf numFmtId="0" fontId="24" fillId="5" borderId="34" xfId="3" applyFont="1" applyFill="1" applyBorder="1" applyAlignment="1">
      <alignment horizontal="left" vertical="center"/>
    </xf>
    <xf numFmtId="180" fontId="24" fillId="5" borderId="29" xfId="3" applyNumberFormat="1" applyFont="1" applyFill="1" applyBorder="1" applyAlignment="1">
      <alignment horizontal="center" vertical="center"/>
    </xf>
    <xf numFmtId="0" fontId="65" fillId="3" borderId="1" xfId="0" applyFont="1" applyFill="1" applyBorder="1" applyAlignment="1">
      <alignment horizontal="left" vertical="center" wrapText="1"/>
    </xf>
    <xf numFmtId="0" fontId="65" fillId="3" borderId="128" xfId="0" applyFont="1" applyFill="1" applyBorder="1" applyAlignment="1">
      <alignment horizontal="left" vertical="center" wrapText="1"/>
    </xf>
    <xf numFmtId="0" fontId="65" fillId="3" borderId="129" xfId="0" applyFont="1" applyFill="1" applyBorder="1" applyAlignment="1">
      <alignment horizontal="left" vertical="center" wrapText="1"/>
    </xf>
    <xf numFmtId="0" fontId="65" fillId="3" borderId="130" xfId="0" applyFont="1" applyFill="1" applyBorder="1" applyAlignment="1">
      <alignment horizontal="left" vertical="center" wrapText="1"/>
    </xf>
    <xf numFmtId="0" fontId="65" fillId="0" borderId="15" xfId="0" applyFont="1" applyBorder="1" applyAlignment="1">
      <alignment horizontal="left" vertical="center"/>
    </xf>
    <xf numFmtId="0" fontId="65" fillId="0" borderId="19" xfId="0" applyFont="1" applyBorder="1" applyAlignment="1">
      <alignment horizontal="left" vertical="center"/>
    </xf>
    <xf numFmtId="178" fontId="11" fillId="5" borderId="40" xfId="0" applyNumberFormat="1" applyFont="1" applyFill="1" applyBorder="1" applyAlignment="1">
      <alignment vertical="center"/>
    </xf>
    <xf numFmtId="178" fontId="11" fillId="5" borderId="142" xfId="0" applyNumberFormat="1" applyFont="1" applyFill="1" applyBorder="1" applyAlignment="1">
      <alignment vertical="center"/>
    </xf>
    <xf numFmtId="178" fontId="11" fillId="5" borderId="42" xfId="0" applyNumberFormat="1" applyFont="1" applyFill="1" applyBorder="1" applyAlignment="1">
      <alignment horizontal="right" vertical="center"/>
    </xf>
    <xf numFmtId="178" fontId="11" fillId="5" borderId="44" xfId="0" applyNumberFormat="1" applyFont="1" applyFill="1" applyBorder="1" applyAlignment="1">
      <alignment vertical="center"/>
    </xf>
    <xf numFmtId="0" fontId="80" fillId="3" borderId="0" xfId="3" applyFont="1" applyFill="1" applyAlignment="1">
      <alignment horizontal="left" vertical="center"/>
    </xf>
    <xf numFmtId="183" fontId="24" fillId="11" borderId="7" xfId="3" applyNumberFormat="1" applyFont="1" applyFill="1" applyBorder="1">
      <alignment vertical="center"/>
    </xf>
    <xf numFmtId="0" fontId="81" fillId="3" borderId="23" xfId="3" applyFont="1" applyFill="1" applyBorder="1" applyAlignment="1">
      <alignment horizontal="left" vertical="center"/>
    </xf>
    <xf numFmtId="0" fontId="81" fillId="3" borderId="5" xfId="3" applyFont="1" applyFill="1" applyBorder="1" applyAlignment="1">
      <alignment horizontal="left" vertical="center"/>
    </xf>
    <xf numFmtId="0" fontId="82" fillId="3" borderId="6" xfId="3" applyFont="1" applyFill="1" applyBorder="1" applyAlignment="1">
      <alignment horizontal="left" vertical="center"/>
    </xf>
    <xf numFmtId="0" fontId="83" fillId="3" borderId="11" xfId="3" applyFont="1" applyFill="1" applyBorder="1" applyAlignment="1">
      <alignment horizontal="left" vertical="center"/>
    </xf>
    <xf numFmtId="0" fontId="83" fillId="3" borderId="9" xfId="3" applyFont="1" applyFill="1" applyBorder="1" applyAlignment="1">
      <alignment horizontal="left" vertical="center"/>
    </xf>
    <xf numFmtId="0" fontId="83" fillId="3" borderId="10" xfId="3" applyFont="1" applyFill="1" applyBorder="1" applyAlignment="1">
      <alignment horizontal="left" vertical="center"/>
    </xf>
    <xf numFmtId="0" fontId="6" fillId="3" borderId="0" xfId="0" applyFont="1" applyFill="1" applyAlignment="1" applyProtection="1">
      <alignment vertical="center" wrapText="1"/>
      <protection locked="0"/>
    </xf>
    <xf numFmtId="0" fontId="74" fillId="2" borderId="26" xfId="0" applyFont="1" applyFill="1" applyBorder="1" applyAlignment="1">
      <alignment horizontal="justify" vertical="center" wrapText="1"/>
    </xf>
    <xf numFmtId="0" fontId="47" fillId="5" borderId="26" xfId="0" applyFont="1" applyFill="1" applyBorder="1" applyAlignment="1">
      <alignment horizontal="center" vertical="center"/>
    </xf>
    <xf numFmtId="0" fontId="65" fillId="5" borderId="26" xfId="0" applyFont="1" applyFill="1" applyBorder="1" applyAlignment="1" applyProtection="1">
      <alignment horizontal="center" vertical="center" wrapText="1"/>
      <protection locked="0"/>
    </xf>
    <xf numFmtId="0" fontId="74" fillId="5" borderId="26" xfId="0" applyFont="1" applyFill="1" applyBorder="1" applyAlignment="1">
      <alignment horizontal="justify" vertical="center" wrapText="1"/>
    </xf>
    <xf numFmtId="0" fontId="74" fillId="5" borderId="59" xfId="0" applyFont="1" applyFill="1" applyBorder="1" applyAlignment="1">
      <alignment horizontal="justify" vertical="center" wrapText="1"/>
    </xf>
    <xf numFmtId="0" fontId="65" fillId="0" borderId="13" xfId="0" applyFont="1" applyBorder="1" applyAlignment="1" applyProtection="1">
      <alignment horizontal="left" vertical="center" wrapText="1"/>
      <protection locked="0"/>
    </xf>
    <xf numFmtId="0" fontId="65" fillId="5" borderId="59" xfId="0" applyFont="1" applyFill="1" applyBorder="1" applyAlignment="1" applyProtection="1">
      <alignment horizontal="center" vertical="center" wrapText="1"/>
      <protection locked="0"/>
    </xf>
    <xf numFmtId="0" fontId="47" fillId="5" borderId="132" xfId="0" applyFont="1" applyFill="1" applyBorder="1" applyAlignment="1">
      <alignment vertical="center" wrapText="1"/>
    </xf>
    <xf numFmtId="0" fontId="65" fillId="0" borderId="13" xfId="0" applyFont="1" applyBorder="1" applyAlignment="1" applyProtection="1">
      <alignment horizontal="left" vertical="center"/>
      <protection locked="0"/>
    </xf>
    <xf numFmtId="0" fontId="84" fillId="0" borderId="13" xfId="0" applyFont="1" applyBorder="1" applyAlignment="1" applyProtection="1">
      <alignment horizontal="left" vertical="center"/>
      <protection locked="0"/>
    </xf>
    <xf numFmtId="0" fontId="11" fillId="5" borderId="26" xfId="0" applyFont="1" applyFill="1" applyBorder="1" applyAlignment="1">
      <alignment horizontal="left" vertical="center"/>
    </xf>
    <xf numFmtId="0" fontId="7" fillId="2" borderId="26" xfId="0" applyFont="1" applyFill="1" applyBorder="1" applyAlignment="1">
      <alignment horizontal="justify" vertical="center" wrapText="1"/>
    </xf>
    <xf numFmtId="0" fontId="40" fillId="0" borderId="0" xfId="9" applyFont="1">
      <alignment vertical="center"/>
    </xf>
    <xf numFmtId="0" fontId="40" fillId="12" borderId="0" xfId="9" applyFont="1" applyFill="1">
      <alignment vertical="center"/>
    </xf>
    <xf numFmtId="0" fontId="85" fillId="0" borderId="0" xfId="0" applyFont="1" applyAlignment="1">
      <alignment vertical="center"/>
    </xf>
    <xf numFmtId="0" fontId="86" fillId="0" borderId="0" xfId="0" applyFont="1" applyAlignment="1">
      <alignment horizontal="center" vertical="center"/>
    </xf>
    <xf numFmtId="0" fontId="85" fillId="0" borderId="0" xfId="0" applyFont="1" applyAlignment="1">
      <alignment horizontal="center" vertical="center"/>
    </xf>
    <xf numFmtId="0" fontId="87" fillId="0" borderId="0" xfId="9" applyFont="1" applyAlignment="1">
      <alignment vertical="center" wrapText="1"/>
    </xf>
    <xf numFmtId="0" fontId="88" fillId="0" borderId="0" xfId="9" applyFont="1" applyAlignment="1">
      <alignment vertical="center" wrapText="1"/>
    </xf>
    <xf numFmtId="0" fontId="85" fillId="3" borderId="0" xfId="10" applyFont="1" applyFill="1">
      <alignment vertical="center"/>
    </xf>
    <xf numFmtId="0" fontId="40" fillId="0" borderId="0" xfId="10" applyFont="1">
      <alignment vertical="center"/>
    </xf>
    <xf numFmtId="0" fontId="89" fillId="3" borderId="0" xfId="10" applyFont="1" applyFill="1">
      <alignment vertical="center"/>
    </xf>
    <xf numFmtId="3" fontId="40" fillId="0" borderId="0" xfId="11" applyNumberFormat="1" applyFont="1">
      <alignment vertical="center"/>
    </xf>
    <xf numFmtId="3" fontId="85" fillId="0" borderId="0" xfId="11" applyNumberFormat="1" applyFont="1">
      <alignment vertical="center"/>
    </xf>
    <xf numFmtId="0" fontId="40" fillId="3" borderId="0" xfId="9" applyFont="1" applyFill="1">
      <alignment vertical="center"/>
    </xf>
    <xf numFmtId="0" fontId="40" fillId="0" borderId="0" xfId="9" applyFont="1" applyAlignment="1">
      <alignment vertical="center" wrapText="1"/>
    </xf>
    <xf numFmtId="0" fontId="90" fillId="0" borderId="0" xfId="12" applyFont="1" applyAlignment="1">
      <alignment vertical="center"/>
    </xf>
    <xf numFmtId="0" fontId="91" fillId="0" borderId="0" xfId="9" applyFont="1" applyAlignment="1">
      <alignment vertical="center" wrapText="1"/>
    </xf>
    <xf numFmtId="0" fontId="40" fillId="0" borderId="0" xfId="9" applyFont="1" applyAlignment="1">
      <alignment horizontal="center" vertical="center" wrapText="1"/>
    </xf>
    <xf numFmtId="0" fontId="40" fillId="0" borderId="0" xfId="9" applyFont="1" applyAlignment="1">
      <alignment horizontal="center" vertical="center"/>
    </xf>
    <xf numFmtId="0" fontId="8" fillId="0" borderId="8" xfId="10" applyFont="1" applyBorder="1" applyAlignment="1">
      <alignment horizontal="center" vertical="center"/>
    </xf>
    <xf numFmtId="0" fontId="8" fillId="0" borderId="7" xfId="10" applyFont="1" applyBorder="1" applyAlignment="1">
      <alignment horizontal="center" vertical="center"/>
    </xf>
    <xf numFmtId="0" fontId="93" fillId="0" borderId="6" xfId="0" applyFont="1" applyBorder="1" applyAlignment="1">
      <alignment horizontal="center" vertical="center"/>
    </xf>
    <xf numFmtId="0" fontId="94" fillId="0" borderId="6" xfId="9" applyFont="1" applyBorder="1" applyAlignment="1">
      <alignment horizontal="left" vertical="center"/>
    </xf>
    <xf numFmtId="0" fontId="92" fillId="0" borderId="6" xfId="0" applyFont="1" applyBorder="1" applyAlignment="1">
      <alignment horizontal="left"/>
    </xf>
    <xf numFmtId="0" fontId="92" fillId="0" borderId="8" xfId="0" applyFont="1" applyBorder="1" applyAlignment="1">
      <alignment horizontal="left"/>
    </xf>
    <xf numFmtId="0" fontId="92" fillId="0" borderId="7" xfId="0" applyFont="1" applyBorder="1" applyAlignment="1">
      <alignment horizontal="left"/>
    </xf>
    <xf numFmtId="0" fontId="20" fillId="5" borderId="26" xfId="0" applyFont="1" applyFill="1" applyBorder="1" applyAlignment="1">
      <alignment horizontal="left" vertical="center"/>
    </xf>
    <xf numFmtId="0" fontId="77" fillId="7" borderId="0" xfId="0" applyFont="1" applyFill="1" applyAlignment="1">
      <alignment horizontal="center" vertical="center"/>
    </xf>
    <xf numFmtId="0" fontId="95" fillId="5" borderId="26" xfId="0" applyFont="1" applyFill="1" applyBorder="1" applyAlignment="1" applyProtection="1">
      <alignment horizontal="center" vertical="center"/>
      <protection locked="0"/>
    </xf>
    <xf numFmtId="0" fontId="78" fillId="3" borderId="0" xfId="4" applyFont="1" applyFill="1" applyAlignment="1">
      <alignment horizontal="right" vertical="center"/>
    </xf>
    <xf numFmtId="0" fontId="96" fillId="0" borderId="0" xfId="13" applyFont="1"/>
    <xf numFmtId="0" fontId="97" fillId="0" borderId="0" xfId="13" applyFont="1" applyAlignment="1">
      <alignment vertical="top"/>
    </xf>
    <xf numFmtId="0" fontId="19" fillId="0" borderId="0" xfId="13" applyAlignment="1">
      <alignment vertical="top"/>
    </xf>
    <xf numFmtId="0" fontId="98" fillId="0" borderId="0" xfId="13" applyFont="1" applyAlignment="1">
      <alignment vertical="center"/>
    </xf>
    <xf numFmtId="0" fontId="99" fillId="0" borderId="0" xfId="4" applyFont="1" applyAlignment="1">
      <alignment horizontal="right" vertical="center"/>
    </xf>
    <xf numFmtId="0" fontId="99" fillId="0" borderId="24" xfId="4" applyFont="1" applyBorder="1" applyAlignment="1">
      <alignment vertical="center"/>
    </xf>
    <xf numFmtId="0" fontId="32" fillId="0" borderId="0" xfId="4" applyFont="1" applyAlignment="1">
      <alignment horizontal="right" vertical="center"/>
    </xf>
    <xf numFmtId="0" fontId="97" fillId="0" borderId="0" xfId="13" applyFont="1" applyAlignment="1">
      <alignment vertical="center"/>
    </xf>
    <xf numFmtId="0" fontId="19" fillId="0" borderId="0" xfId="13"/>
    <xf numFmtId="49" fontId="99" fillId="0" borderId="0" xfId="13" applyNumberFormat="1" applyFont="1" applyAlignment="1">
      <alignment vertical="center"/>
    </xf>
    <xf numFmtId="0" fontId="19" fillId="0" borderId="0" xfId="13" applyAlignment="1">
      <alignment vertical="center"/>
    </xf>
    <xf numFmtId="0" fontId="100" fillId="12" borderId="160" xfId="13" applyFont="1" applyFill="1" applyBorder="1" applyAlignment="1">
      <alignment horizontal="center"/>
    </xf>
    <xf numFmtId="0" fontId="101" fillId="12" borderId="160" xfId="13" applyFont="1" applyFill="1" applyBorder="1" applyAlignment="1">
      <alignment horizontal="center"/>
    </xf>
    <xf numFmtId="0" fontId="101" fillId="12" borderId="166" xfId="13" applyFont="1" applyFill="1" applyBorder="1" applyAlignment="1">
      <alignment horizontal="center" vertical="center"/>
    </xf>
    <xf numFmtId="0" fontId="100" fillId="12" borderId="169" xfId="13" applyFont="1" applyFill="1" applyBorder="1" applyAlignment="1">
      <alignment horizontal="center"/>
    </xf>
    <xf numFmtId="0" fontId="101" fillId="12" borderId="169" xfId="13" applyFont="1" applyFill="1" applyBorder="1" applyAlignment="1">
      <alignment horizontal="center" vertical="center"/>
    </xf>
    <xf numFmtId="0" fontId="101" fillId="12" borderId="171" xfId="13" applyFont="1" applyFill="1" applyBorder="1" applyAlignment="1">
      <alignment horizontal="center" vertical="center"/>
    </xf>
    <xf numFmtId="0" fontId="99" fillId="0" borderId="0" xfId="13" applyFont="1"/>
    <xf numFmtId="177" fontId="100" fillId="0" borderId="174" xfId="13" applyNumberFormat="1" applyFont="1" applyBorder="1" applyAlignment="1">
      <alignment vertical="center" shrinkToFit="1"/>
    </xf>
    <xf numFmtId="0" fontId="100" fillId="13" borderId="23" xfId="13" applyFont="1" applyFill="1" applyBorder="1" applyAlignment="1">
      <alignment vertical="center"/>
    </xf>
    <xf numFmtId="0" fontId="103" fillId="13" borderId="23" xfId="13" applyFont="1" applyFill="1" applyBorder="1"/>
    <xf numFmtId="0" fontId="103" fillId="13" borderId="23" xfId="13" applyFont="1" applyFill="1" applyBorder="1" applyAlignment="1">
      <alignment horizontal="center"/>
    </xf>
    <xf numFmtId="0" fontId="103" fillId="13" borderId="20" xfId="13" applyFont="1" applyFill="1" applyBorder="1" applyAlignment="1">
      <alignment horizontal="center"/>
    </xf>
    <xf numFmtId="0" fontId="100" fillId="0" borderId="0" xfId="13" applyFont="1" applyAlignment="1">
      <alignment vertical="center"/>
    </xf>
    <xf numFmtId="0" fontId="103" fillId="0" borderId="0" xfId="13" applyFont="1"/>
    <xf numFmtId="0" fontId="103" fillId="0" borderId="0" xfId="13" applyFont="1" applyAlignment="1">
      <alignment horizontal="center"/>
    </xf>
    <xf numFmtId="0" fontId="103" fillId="0" borderId="140" xfId="13" applyFont="1" applyBorder="1" applyAlignment="1">
      <alignment horizontal="center"/>
    </xf>
    <xf numFmtId="0" fontId="100" fillId="0" borderId="0" xfId="13" applyFont="1" applyAlignment="1">
      <alignment horizontal="right" vertical="center"/>
    </xf>
    <xf numFmtId="0" fontId="100" fillId="0" borderId="0" xfId="13" applyFont="1" applyAlignment="1">
      <alignment horizontal="left" vertical="center"/>
    </xf>
    <xf numFmtId="0" fontId="100" fillId="0" borderId="187" xfId="13" applyFont="1" applyBorder="1" applyAlignment="1">
      <alignment horizontal="center" vertical="center"/>
    </xf>
    <xf numFmtId="0" fontId="100" fillId="0" borderId="79" xfId="13" applyFont="1" applyBorder="1" applyAlignment="1">
      <alignment horizontal="center" vertical="center"/>
    </xf>
    <xf numFmtId="0" fontId="100" fillId="0" borderId="0" xfId="13" applyFont="1" applyAlignment="1">
      <alignment vertical="center" wrapText="1"/>
    </xf>
    <xf numFmtId="0" fontId="100" fillId="12" borderId="33" xfId="13" applyFont="1" applyFill="1" applyBorder="1" applyAlignment="1">
      <alignment horizontal="center" vertical="center"/>
    </xf>
    <xf numFmtId="0" fontId="100" fillId="12" borderId="29" xfId="13" applyFont="1" applyFill="1" applyBorder="1" applyAlignment="1">
      <alignment horizontal="center"/>
    </xf>
    <xf numFmtId="0" fontId="101" fillId="12" borderId="29" xfId="13" applyFont="1" applyFill="1" applyBorder="1" applyAlignment="1">
      <alignment horizontal="center"/>
    </xf>
    <xf numFmtId="0" fontId="101" fillId="12" borderId="194" xfId="13" applyFont="1" applyFill="1" applyBorder="1" applyAlignment="1">
      <alignment horizontal="center" vertical="center"/>
    </xf>
    <xf numFmtId="0" fontId="100" fillId="12" borderId="142" xfId="13" applyFont="1" applyFill="1" applyBorder="1" applyAlignment="1">
      <alignment horizontal="center" vertical="center"/>
    </xf>
    <xf numFmtId="0" fontId="100" fillId="0" borderId="25" xfId="3" applyFont="1" applyBorder="1">
      <alignment vertical="center"/>
    </xf>
    <xf numFmtId="0" fontId="100" fillId="0" borderId="194" xfId="3" applyFont="1" applyBorder="1">
      <alignment vertical="center"/>
    </xf>
    <xf numFmtId="0" fontId="100" fillId="0" borderId="24" xfId="3" applyFont="1" applyBorder="1">
      <alignment vertical="center"/>
    </xf>
    <xf numFmtId="0" fontId="100" fillId="0" borderId="22" xfId="3" applyFont="1" applyBorder="1">
      <alignment vertical="center"/>
    </xf>
    <xf numFmtId="0" fontId="100" fillId="0" borderId="137" xfId="13" applyFont="1" applyBorder="1" applyAlignment="1">
      <alignment vertical="center"/>
    </xf>
    <xf numFmtId="0" fontId="100" fillId="0" borderId="5" xfId="13" applyFont="1" applyBorder="1" applyAlignment="1">
      <alignment vertical="center"/>
    </xf>
    <xf numFmtId="49" fontId="19" fillId="0" borderId="0" xfId="13" applyNumberFormat="1"/>
    <xf numFmtId="49" fontId="99" fillId="0" borderId="0" xfId="13" applyNumberFormat="1" applyFont="1"/>
    <xf numFmtId="49" fontId="0" fillId="0" borderId="0" xfId="13" applyNumberFormat="1" applyFont="1"/>
    <xf numFmtId="0" fontId="100" fillId="9" borderId="84" xfId="13" applyFont="1" applyFill="1" applyBorder="1" applyAlignment="1">
      <alignment horizontal="center" vertical="center"/>
    </xf>
    <xf numFmtId="177" fontId="100" fillId="9" borderId="53" xfId="13" applyNumberFormat="1" applyFont="1" applyFill="1" applyBorder="1" applyAlignment="1">
      <alignment horizontal="center" vertical="center" shrinkToFit="1"/>
    </xf>
    <xf numFmtId="0" fontId="100" fillId="9" borderId="174" xfId="13" applyFont="1" applyFill="1" applyBorder="1" applyAlignment="1">
      <alignment horizontal="center" vertical="center"/>
    </xf>
    <xf numFmtId="0" fontId="74" fillId="5" borderId="159" xfId="0" applyFont="1" applyFill="1" applyBorder="1" applyAlignment="1">
      <alignment horizontal="justify" vertical="center" wrapText="1"/>
    </xf>
    <xf numFmtId="0" fontId="74" fillId="5" borderId="29" xfId="0" applyFont="1" applyFill="1" applyBorder="1" applyAlignment="1">
      <alignment horizontal="justify" vertical="center" wrapText="1"/>
    </xf>
    <xf numFmtId="0" fontId="101" fillId="9" borderId="31" xfId="13" applyFont="1" applyFill="1" applyBorder="1" applyAlignment="1">
      <alignment vertical="center"/>
    </xf>
    <xf numFmtId="0" fontId="101" fillId="9" borderId="173" xfId="13" applyFont="1" applyFill="1" applyBorder="1" applyAlignment="1">
      <alignment vertical="center"/>
    </xf>
    <xf numFmtId="0" fontId="101" fillId="3" borderId="176" xfId="13" applyFont="1" applyFill="1" applyBorder="1" applyAlignment="1">
      <alignment horizontal="center"/>
    </xf>
    <xf numFmtId="0" fontId="100" fillId="3" borderId="174" xfId="13" applyFont="1" applyFill="1" applyBorder="1" applyAlignment="1">
      <alignment horizontal="center" vertical="center"/>
    </xf>
    <xf numFmtId="0" fontId="101" fillId="9" borderId="39" xfId="13" applyFont="1" applyFill="1" applyBorder="1" applyAlignment="1">
      <alignment vertical="center"/>
    </xf>
    <xf numFmtId="0" fontId="101" fillId="9" borderId="174" xfId="13" applyFont="1" applyFill="1" applyBorder="1" applyAlignment="1">
      <alignment vertical="center"/>
    </xf>
    <xf numFmtId="0" fontId="102" fillId="14" borderId="39" xfId="13" applyFont="1" applyFill="1" applyBorder="1" applyAlignment="1">
      <alignment horizontal="center" vertical="center"/>
    </xf>
    <xf numFmtId="177" fontId="100" fillId="14" borderId="53" xfId="13" applyNumberFormat="1" applyFont="1" applyFill="1" applyBorder="1" applyAlignment="1">
      <alignment horizontal="center" vertical="center" shrinkToFit="1"/>
    </xf>
    <xf numFmtId="0" fontId="100" fillId="14" borderId="39" xfId="13" applyFont="1" applyFill="1" applyBorder="1" applyAlignment="1">
      <alignment horizontal="center" vertical="center"/>
    </xf>
    <xf numFmtId="0" fontId="100" fillId="14" borderId="174" xfId="13" applyFont="1" applyFill="1" applyBorder="1" applyAlignment="1">
      <alignment horizontal="center" vertical="center"/>
    </xf>
    <xf numFmtId="187" fontId="101" fillId="14" borderId="172" xfId="13" applyNumberFormat="1" applyFont="1" applyFill="1" applyBorder="1" applyAlignment="1">
      <alignment horizontal="center"/>
    </xf>
    <xf numFmtId="0" fontId="100" fillId="14" borderId="53" xfId="3" applyFont="1" applyFill="1" applyBorder="1" applyAlignment="1">
      <alignment horizontal="center" vertical="center"/>
    </xf>
    <xf numFmtId="0" fontId="100" fillId="14" borderId="175" xfId="13" applyFont="1" applyFill="1" applyBorder="1" applyAlignment="1">
      <alignment horizontal="center" vertical="center"/>
    </xf>
    <xf numFmtId="187" fontId="101" fillId="14" borderId="140" xfId="13" applyNumberFormat="1" applyFont="1" applyFill="1" applyBorder="1"/>
    <xf numFmtId="187" fontId="101" fillId="14" borderId="4" xfId="13" applyNumberFormat="1" applyFont="1" applyFill="1" applyBorder="1"/>
    <xf numFmtId="0" fontId="100" fillId="15" borderId="1" xfId="13" applyFont="1" applyFill="1" applyBorder="1" applyAlignment="1">
      <alignment horizontal="center" vertical="center"/>
    </xf>
    <xf numFmtId="0" fontId="65" fillId="0" borderId="1" xfId="0" applyFont="1" applyBorder="1" applyAlignment="1">
      <alignment horizontal="left" vertical="center" wrapText="1"/>
    </xf>
    <xf numFmtId="185" fontId="24" fillId="11" borderId="2" xfId="3" applyNumberFormat="1" applyFont="1" applyFill="1" applyBorder="1" applyAlignment="1">
      <alignment horizontal="center" vertical="center" shrinkToFit="1"/>
    </xf>
    <xf numFmtId="186" fontId="24" fillId="11" borderId="218" xfId="3" applyNumberFormat="1" applyFont="1" applyFill="1" applyBorder="1" applyAlignment="1">
      <alignment horizontal="center" vertical="center" shrinkToFit="1"/>
    </xf>
    <xf numFmtId="0" fontId="28" fillId="5" borderId="109" xfId="3" applyFont="1" applyFill="1" applyBorder="1" applyAlignment="1">
      <alignment vertical="center" wrapText="1"/>
    </xf>
    <xf numFmtId="0" fontId="28" fillId="5" borderId="115" xfId="3" applyFont="1" applyFill="1" applyBorder="1" applyAlignment="1">
      <alignment vertical="center" wrapText="1"/>
    </xf>
    <xf numFmtId="0" fontId="28" fillId="11" borderId="220" xfId="3" applyFont="1" applyFill="1" applyBorder="1" applyAlignment="1">
      <alignment horizontal="right" vertical="center" wrapText="1"/>
    </xf>
    <xf numFmtId="0" fontId="28" fillId="11" borderId="221" xfId="3" applyFont="1" applyFill="1" applyBorder="1" applyAlignment="1">
      <alignment horizontal="center" vertical="center" wrapText="1"/>
    </xf>
    <xf numFmtId="0" fontId="28" fillId="11" borderId="222" xfId="3" applyFont="1" applyFill="1" applyBorder="1" applyAlignment="1">
      <alignment horizontal="right" vertical="center" wrapText="1"/>
    </xf>
    <xf numFmtId="0" fontId="28" fillId="11" borderId="223" xfId="3" applyFont="1" applyFill="1" applyBorder="1" applyAlignment="1">
      <alignment horizontal="center" vertical="center" wrapText="1"/>
    </xf>
    <xf numFmtId="0" fontId="15" fillId="4" borderId="0" xfId="0" applyFont="1" applyFill="1" applyAlignment="1">
      <alignment horizontal="center" vertical="center"/>
    </xf>
    <xf numFmtId="0" fontId="23" fillId="4" borderId="0" xfId="0" applyFont="1" applyFill="1" applyAlignment="1">
      <alignment vertical="center"/>
    </xf>
    <xf numFmtId="0" fontId="16" fillId="4" borderId="0" xfId="0" applyFont="1" applyFill="1" applyAlignment="1">
      <alignment vertical="center"/>
    </xf>
    <xf numFmtId="0" fontId="26" fillId="3" borderId="89" xfId="3" applyFont="1" applyFill="1" applyBorder="1" applyAlignment="1" applyProtection="1">
      <alignment vertical="center" wrapText="1"/>
      <protection locked="0"/>
    </xf>
    <xf numFmtId="0" fontId="49" fillId="5" borderId="26" xfId="0" applyFont="1" applyFill="1" applyBorder="1" applyAlignment="1">
      <alignment horizontal="left" vertical="center" wrapText="1"/>
    </xf>
    <xf numFmtId="0" fontId="24" fillId="5" borderId="64" xfId="3" applyFont="1" applyFill="1" applyBorder="1" applyAlignment="1" applyProtection="1">
      <alignment horizontal="center" vertical="center"/>
      <protection locked="0"/>
    </xf>
    <xf numFmtId="0" fontId="24" fillId="5" borderId="67" xfId="3" applyFont="1" applyFill="1" applyBorder="1" applyAlignment="1" applyProtection="1">
      <alignment horizontal="center" vertical="center" shrinkToFit="1"/>
      <protection locked="0"/>
    </xf>
    <xf numFmtId="0" fontId="24" fillId="5" borderId="28" xfId="3" applyFont="1" applyFill="1" applyBorder="1" applyAlignment="1">
      <alignment vertical="center" wrapText="1"/>
    </xf>
    <xf numFmtId="0" fontId="24" fillId="5" borderId="27" xfId="3" applyFont="1" applyFill="1" applyBorder="1" applyAlignment="1">
      <alignment horizontal="left" vertical="center"/>
    </xf>
    <xf numFmtId="0" fontId="49" fillId="5" borderId="123" xfId="0" applyFont="1" applyFill="1" applyBorder="1" applyAlignment="1">
      <alignment horizontal="left" vertical="center" wrapText="1"/>
    </xf>
    <xf numFmtId="0" fontId="49" fillId="5" borderId="127" xfId="0" applyFont="1" applyFill="1" applyBorder="1" applyAlignment="1">
      <alignment horizontal="left" vertical="center" wrapText="1"/>
    </xf>
    <xf numFmtId="0" fontId="49" fillId="5" borderId="38" xfId="0" applyFont="1" applyFill="1" applyBorder="1" applyAlignment="1">
      <alignment horizontal="left" vertical="center" wrapText="1"/>
    </xf>
    <xf numFmtId="0" fontId="47" fillId="0" borderId="0" xfId="0" applyFont="1" applyAlignment="1">
      <alignment vertical="center"/>
    </xf>
    <xf numFmtId="0" fontId="6" fillId="3" borderId="0" xfId="0" applyFont="1" applyFill="1" applyAlignment="1">
      <alignment vertical="center"/>
    </xf>
    <xf numFmtId="0" fontId="112" fillId="3" borderId="0" xfId="0" applyFont="1" applyFill="1" applyAlignment="1">
      <alignment horizontal="left" vertical="center"/>
    </xf>
    <xf numFmtId="0" fontId="111" fillId="3" borderId="0" xfId="0" applyFont="1" applyFill="1" applyAlignment="1">
      <alignment horizontal="left" vertical="center"/>
    </xf>
    <xf numFmtId="0" fontId="111" fillId="3" borderId="0" xfId="0" applyFont="1" applyFill="1"/>
    <xf numFmtId="0" fontId="65" fillId="0" borderId="0" xfId="0" applyFont="1" applyAlignment="1" applyProtection="1">
      <alignment horizontal="left" vertical="center" wrapText="1"/>
      <protection locked="0"/>
    </xf>
    <xf numFmtId="0" fontId="65" fillId="0" borderId="12" xfId="0" applyFont="1" applyBorder="1" applyAlignment="1">
      <alignment horizontal="left" vertical="top" wrapText="1"/>
    </xf>
    <xf numFmtId="0" fontId="65" fillId="0" borderId="13" xfId="0" applyFont="1" applyBorder="1" applyAlignment="1">
      <alignment horizontal="left" vertical="top" wrapText="1"/>
    </xf>
    <xf numFmtId="0" fontId="65" fillId="3" borderId="13" xfId="0" applyFont="1" applyFill="1" applyBorder="1" applyAlignment="1" applyProtection="1">
      <alignment horizontal="left" vertical="center" wrapText="1"/>
      <protection locked="0"/>
    </xf>
    <xf numFmtId="0" fontId="65" fillId="3" borderId="215" xfId="0" applyFont="1" applyFill="1" applyBorder="1" applyAlignment="1" applyProtection="1">
      <alignment horizontal="left" vertical="center" wrapText="1"/>
      <protection locked="0"/>
    </xf>
    <xf numFmtId="0" fontId="65" fillId="0" borderId="161" xfId="0" applyFont="1" applyBorder="1" applyAlignment="1" applyProtection="1">
      <alignment horizontal="left" vertical="center" wrapText="1"/>
      <protection locked="0"/>
    </xf>
    <xf numFmtId="0" fontId="65" fillId="3" borderId="0" xfId="0" applyFont="1" applyFill="1" applyAlignment="1" applyProtection="1">
      <alignment horizontal="left" vertical="center" wrapText="1"/>
      <protection locked="0"/>
    </xf>
    <xf numFmtId="0" fontId="65" fillId="0" borderId="161" xfId="0" applyFont="1" applyBorder="1" applyAlignment="1" applyProtection="1">
      <alignment vertical="center" wrapText="1"/>
      <protection locked="0"/>
    </xf>
    <xf numFmtId="0" fontId="74" fillId="2" borderId="27" xfId="0" applyFont="1" applyFill="1" applyBorder="1" applyAlignment="1">
      <alignment horizontal="justify" vertical="center" wrapText="1"/>
    </xf>
    <xf numFmtId="0" fontId="74" fillId="2" borderId="57" xfId="0" applyFont="1" applyFill="1" applyBorder="1" applyAlignment="1">
      <alignment horizontal="justify" vertical="center" wrapText="1"/>
    </xf>
    <xf numFmtId="0" fontId="65" fillId="3" borderId="13" xfId="0" applyFont="1" applyFill="1" applyBorder="1" applyAlignment="1" applyProtection="1">
      <alignment horizontal="left" vertical="center"/>
      <protection locked="0"/>
    </xf>
    <xf numFmtId="0" fontId="65" fillId="3" borderId="12" xfId="0" applyFont="1" applyFill="1" applyBorder="1" applyAlignment="1" applyProtection="1">
      <alignment horizontal="left" vertical="center"/>
      <protection locked="0"/>
    </xf>
    <xf numFmtId="0" fontId="48" fillId="3" borderId="0" xfId="0" applyFont="1" applyFill="1" applyAlignment="1">
      <alignment horizontal="left"/>
    </xf>
    <xf numFmtId="49" fontId="24" fillId="3" borderId="79" xfId="3" applyNumberFormat="1" applyFont="1" applyFill="1" applyBorder="1" applyAlignment="1" applyProtection="1">
      <alignment horizontal="center" vertical="center"/>
      <protection locked="0"/>
    </xf>
    <xf numFmtId="0" fontId="65" fillId="0" borderId="215" xfId="0" applyFont="1" applyBorder="1" applyAlignment="1">
      <alignment horizontal="left" vertical="top" wrapText="1"/>
    </xf>
    <xf numFmtId="0" fontId="69" fillId="5" borderId="26" xfId="0" applyFont="1" applyFill="1" applyBorder="1" applyAlignment="1">
      <alignment wrapText="1"/>
    </xf>
    <xf numFmtId="178" fontId="11" fillId="3" borderId="240" xfId="0" applyNumberFormat="1" applyFont="1" applyFill="1" applyBorder="1" applyAlignment="1" applyProtection="1">
      <alignment vertical="center"/>
      <protection locked="0"/>
    </xf>
    <xf numFmtId="0" fontId="0" fillId="0" borderId="0" xfId="0" applyAlignment="1">
      <alignment horizontal="center" vertical="center"/>
    </xf>
    <xf numFmtId="0" fontId="38" fillId="3" borderId="26" xfId="0" applyFont="1" applyFill="1" applyBorder="1" applyAlignment="1">
      <alignment horizontal="left"/>
    </xf>
    <xf numFmtId="0" fontId="38" fillId="0" borderId="26" xfId="0" applyFont="1" applyBorder="1" applyAlignment="1">
      <alignment horizontal="left"/>
    </xf>
    <xf numFmtId="0" fontId="38" fillId="0" borderId="26" xfId="0" applyFont="1" applyBorder="1" applyAlignment="1">
      <alignment horizontal="left" wrapText="1"/>
    </xf>
    <xf numFmtId="0" fontId="0" fillId="0" borderId="26" xfId="0" applyBorder="1" applyAlignment="1">
      <alignment horizontal="center" vertical="center"/>
    </xf>
    <xf numFmtId="0" fontId="113" fillId="8" borderId="26" xfId="0" applyFont="1" applyFill="1" applyBorder="1" applyAlignment="1">
      <alignment horizontal="left" vertical="center"/>
    </xf>
    <xf numFmtId="0" fontId="113" fillId="16" borderId="0" xfId="0" applyFont="1" applyFill="1" applyAlignment="1">
      <alignment horizontal="left" vertical="center"/>
    </xf>
    <xf numFmtId="0" fontId="113" fillId="8" borderId="26" xfId="0" applyFont="1" applyFill="1" applyBorder="1" applyAlignment="1">
      <alignment horizontal="left" vertical="center" wrapText="1"/>
    </xf>
    <xf numFmtId="0" fontId="69" fillId="8" borderId="26" xfId="0" applyFont="1" applyFill="1" applyBorder="1" applyAlignment="1">
      <alignment horizontal="center" vertical="center" wrapText="1"/>
    </xf>
    <xf numFmtId="0" fontId="69" fillId="8" borderId="26" xfId="0" applyFont="1" applyFill="1" applyBorder="1" applyAlignment="1">
      <alignment vertical="center" wrapText="1"/>
    </xf>
    <xf numFmtId="0" fontId="69" fillId="8" borderId="26" xfId="0" applyFont="1" applyFill="1" applyBorder="1" applyAlignment="1">
      <alignment horizontal="left" vertical="top" wrapText="1"/>
    </xf>
    <xf numFmtId="0" fontId="65" fillId="0" borderId="16" xfId="0" applyFont="1" applyBorder="1" applyAlignment="1">
      <alignment horizontal="left" vertical="center" wrapText="1"/>
    </xf>
    <xf numFmtId="0" fontId="65" fillId="0" borderId="15" xfId="0" applyFont="1" applyBorder="1" applyAlignment="1">
      <alignment horizontal="left" vertical="center" wrapText="1"/>
    </xf>
    <xf numFmtId="0" fontId="65" fillId="0" borderId="140" xfId="0" applyFont="1" applyBorder="1" applyAlignment="1">
      <alignment horizontal="left" vertical="center" wrapText="1"/>
    </xf>
    <xf numFmtId="49" fontId="114" fillId="8" borderId="26" xfId="0" applyNumberFormat="1" applyFont="1" applyFill="1" applyBorder="1" applyAlignment="1">
      <alignment horizontal="center" vertical="center"/>
    </xf>
    <xf numFmtId="0" fontId="115" fillId="3" borderId="0" xfId="0" applyFont="1" applyFill="1" applyAlignment="1">
      <alignment horizontal="left" vertical="center"/>
    </xf>
    <xf numFmtId="0" fontId="115" fillId="3" borderId="0" xfId="0" applyFont="1" applyFill="1" applyAlignment="1">
      <alignment horizontal="left"/>
    </xf>
    <xf numFmtId="0" fontId="20" fillId="3" borderId="39" xfId="1" applyFont="1" applyFill="1" applyBorder="1" applyAlignment="1">
      <alignment vertical="center" shrinkToFit="1"/>
    </xf>
    <xf numFmtId="0" fontId="20" fillId="3" borderId="53" xfId="1" applyFont="1" applyFill="1" applyBorder="1" applyAlignment="1">
      <alignment vertical="center" shrinkToFit="1"/>
    </xf>
    <xf numFmtId="0" fontId="113" fillId="8" borderId="0" xfId="0" applyFont="1" applyFill="1"/>
    <xf numFmtId="0" fontId="113" fillId="8" borderId="26" xfId="0" applyFont="1" applyFill="1" applyBorder="1" applyAlignment="1">
      <alignment vertical="center"/>
    </xf>
    <xf numFmtId="0" fontId="113" fillId="8" borderId="28" xfId="0" applyFont="1" applyFill="1" applyBorder="1" applyAlignment="1">
      <alignment vertical="center"/>
    </xf>
    <xf numFmtId="0" fontId="113" fillId="8" borderId="28" xfId="0" applyFont="1" applyFill="1" applyBorder="1" applyAlignment="1">
      <alignment vertical="center" wrapText="1"/>
    </xf>
    <xf numFmtId="49" fontId="114" fillId="8" borderId="26" xfId="0" applyNumberFormat="1" applyFont="1" applyFill="1" applyBorder="1" applyAlignment="1">
      <alignment vertical="center"/>
    </xf>
    <xf numFmtId="0" fontId="116" fillId="8" borderId="0" xfId="0" applyFont="1" applyFill="1" applyAlignment="1">
      <alignment vertical="center"/>
    </xf>
    <xf numFmtId="0" fontId="113" fillId="8" borderId="26" xfId="0" applyFont="1" applyFill="1" applyBorder="1" applyAlignment="1">
      <alignment horizontal="right" vertical="center"/>
    </xf>
    <xf numFmtId="0" fontId="113" fillId="8" borderId="0" xfId="0" applyFont="1" applyFill="1" applyAlignment="1">
      <alignment vertical="center"/>
    </xf>
    <xf numFmtId="0" fontId="49" fillId="2" borderId="158" xfId="0" applyFont="1" applyFill="1" applyBorder="1" applyAlignment="1">
      <alignment horizontal="left" vertical="center" wrapText="1"/>
    </xf>
    <xf numFmtId="0" fontId="47" fillId="0" borderId="161" xfId="0" applyFont="1" applyBorder="1" applyAlignment="1">
      <alignment vertical="center"/>
    </xf>
    <xf numFmtId="0" fontId="49" fillId="2" borderId="131" xfId="0" applyFont="1" applyFill="1" applyBorder="1" applyAlignment="1">
      <alignment horizontal="left" vertical="center" wrapText="1"/>
    </xf>
    <xf numFmtId="0" fontId="47" fillId="0" borderId="13" xfId="0" applyFont="1" applyBorder="1" applyAlignment="1">
      <alignment vertical="center"/>
    </xf>
    <xf numFmtId="0" fontId="49" fillId="2" borderId="132" xfId="0" applyFont="1" applyFill="1" applyBorder="1" applyAlignment="1">
      <alignment horizontal="left" vertical="center" wrapText="1"/>
    </xf>
    <xf numFmtId="38" fontId="0" fillId="6" borderId="85" xfId="5" applyFont="1" applyFill="1" applyBorder="1" applyAlignment="1">
      <alignment shrinkToFit="1"/>
    </xf>
    <xf numFmtId="38" fontId="0" fillId="6" borderId="126" xfId="5" applyFont="1" applyFill="1" applyBorder="1" applyAlignment="1">
      <alignment shrinkToFit="1"/>
    </xf>
    <xf numFmtId="38" fontId="0" fillId="6" borderId="116" xfId="5" applyFont="1" applyFill="1" applyBorder="1" applyAlignment="1">
      <alignment shrinkToFit="1"/>
    </xf>
    <xf numFmtId="38" fontId="0" fillId="6" borderId="124" xfId="5" applyFont="1" applyFill="1" applyBorder="1" applyAlignment="1">
      <alignment shrinkToFit="1"/>
    </xf>
    <xf numFmtId="0" fontId="69" fillId="0" borderId="26" xfId="0" applyFont="1" applyBorder="1" applyAlignment="1">
      <alignment horizontal="center" vertical="center"/>
    </xf>
    <xf numFmtId="0" fontId="69" fillId="0" borderId="26" xfId="0" applyFont="1" applyBorder="1" applyAlignment="1">
      <alignment vertical="center"/>
    </xf>
    <xf numFmtId="0" fontId="0" fillId="3" borderId="26" xfId="0" applyFill="1" applyBorder="1" applyAlignment="1">
      <alignment horizontal="center" vertical="center"/>
    </xf>
    <xf numFmtId="0" fontId="0" fillId="3" borderId="0" xfId="0" applyFill="1" applyAlignment="1">
      <alignment horizontal="center" vertical="center"/>
    </xf>
    <xf numFmtId="0" fontId="0" fillId="3" borderId="27" xfId="0" applyFill="1" applyBorder="1"/>
    <xf numFmtId="0" fontId="113" fillId="8" borderId="17" xfId="0" applyFont="1" applyFill="1" applyBorder="1" applyAlignment="1">
      <alignment vertical="center"/>
    </xf>
    <xf numFmtId="0" fontId="113" fillId="8" borderId="27" xfId="0" applyFont="1" applyFill="1" applyBorder="1" applyAlignment="1">
      <alignment horizontal="left" vertical="center"/>
    </xf>
    <xf numFmtId="0" fontId="84" fillId="3" borderId="12" xfId="0" applyFont="1" applyFill="1" applyBorder="1" applyAlignment="1" applyProtection="1">
      <alignment horizontal="left" vertical="center" wrapText="1"/>
      <protection locked="0"/>
    </xf>
    <xf numFmtId="0" fontId="84" fillId="3" borderId="13" xfId="0" applyFont="1" applyFill="1" applyBorder="1" applyAlignment="1" applyProtection="1">
      <alignment horizontal="left" vertical="center"/>
      <protection locked="0"/>
    </xf>
    <xf numFmtId="0" fontId="81" fillId="3" borderId="0" xfId="3" applyFont="1" applyFill="1" applyAlignment="1">
      <alignment horizontal="left" vertical="center"/>
    </xf>
    <xf numFmtId="0" fontId="63" fillId="3" borderId="0" xfId="3" applyFont="1" applyFill="1">
      <alignment vertical="center"/>
    </xf>
    <xf numFmtId="0" fontId="63" fillId="3" borderId="0" xfId="3" applyFont="1" applyFill="1" applyAlignment="1">
      <alignment horizontal="center" vertical="center"/>
    </xf>
    <xf numFmtId="0" fontId="117" fillId="3" borderId="0" xfId="3" applyFont="1" applyFill="1">
      <alignment vertical="center"/>
    </xf>
    <xf numFmtId="0" fontId="60" fillId="3" borderId="0" xfId="3" applyFont="1" applyFill="1" applyAlignment="1">
      <alignment horizontal="center" vertical="center"/>
    </xf>
    <xf numFmtId="0" fontId="24" fillId="3" borderId="0" xfId="3" applyFont="1" applyFill="1" applyAlignment="1">
      <alignment horizontal="center" vertical="center"/>
    </xf>
    <xf numFmtId="0" fontId="118" fillId="3" borderId="0" xfId="3" applyFont="1" applyFill="1" applyAlignment="1">
      <alignment horizontal="left" vertical="center"/>
    </xf>
    <xf numFmtId="0" fontId="81" fillId="3" borderId="0" xfId="3" applyFont="1" applyFill="1">
      <alignment vertical="center"/>
    </xf>
    <xf numFmtId="0" fontId="81" fillId="3" borderId="26" xfId="3" applyFont="1" applyFill="1" applyBorder="1" applyAlignment="1">
      <alignment horizontal="center" vertical="center" wrapText="1"/>
    </xf>
    <xf numFmtId="0" fontId="81" fillId="3" borderId="0" xfId="3" applyFont="1" applyFill="1" applyAlignment="1">
      <alignment horizontal="center" vertical="center" wrapText="1"/>
    </xf>
    <xf numFmtId="0" fontId="81" fillId="3" borderId="0" xfId="3" applyFont="1" applyFill="1" applyAlignment="1">
      <alignment horizontal="center" vertical="center"/>
    </xf>
    <xf numFmtId="0" fontId="41" fillId="3" borderId="26" xfId="3" applyFont="1" applyFill="1" applyBorder="1">
      <alignment vertical="center"/>
    </xf>
    <xf numFmtId="0" fontId="81" fillId="3" borderId="26" xfId="3" applyFont="1" applyFill="1" applyBorder="1">
      <alignment vertical="center"/>
    </xf>
    <xf numFmtId="0" fontId="81" fillId="3" borderId="26" xfId="3" applyFont="1" applyFill="1" applyBorder="1" applyAlignment="1">
      <alignment horizontal="left" vertical="center"/>
    </xf>
    <xf numFmtId="0" fontId="81" fillId="3" borderId="26" xfId="3" applyFont="1" applyFill="1" applyBorder="1" applyAlignment="1">
      <alignment horizontal="center" vertical="center"/>
    </xf>
    <xf numFmtId="0" fontId="81" fillId="3" borderId="0" xfId="3" applyFont="1" applyFill="1" applyAlignment="1">
      <alignment horizontal="left" vertical="center" wrapText="1"/>
    </xf>
    <xf numFmtId="0" fontId="81" fillId="5" borderId="26" xfId="3" applyFont="1" applyFill="1" applyBorder="1" applyAlignment="1">
      <alignment horizontal="center" vertical="center" wrapText="1"/>
    </xf>
    <xf numFmtId="0" fontId="60" fillId="5" borderId="11" xfId="3" applyFont="1" applyFill="1" applyBorder="1" applyAlignment="1">
      <alignment horizontal="left" vertical="center"/>
    </xf>
    <xf numFmtId="0" fontId="60" fillId="5" borderId="23" xfId="3" applyFont="1" applyFill="1" applyBorder="1" applyAlignment="1">
      <alignment horizontal="left" vertical="center"/>
    </xf>
    <xf numFmtId="0" fontId="60" fillId="5" borderId="10" xfId="3" applyFont="1" applyFill="1" applyBorder="1" applyAlignment="1">
      <alignment horizontal="left" vertical="center"/>
    </xf>
    <xf numFmtId="0" fontId="60" fillId="5" borderId="5" xfId="3" applyFont="1" applyFill="1" applyBorder="1" applyAlignment="1">
      <alignment horizontal="left" vertical="center"/>
    </xf>
    <xf numFmtId="0" fontId="81" fillId="5" borderId="11" xfId="3" applyFont="1" applyFill="1" applyBorder="1" applyAlignment="1">
      <alignment horizontal="left" vertical="center"/>
    </xf>
    <xf numFmtId="0" fontId="81" fillId="5" borderId="23" xfId="3" applyFont="1" applyFill="1" applyBorder="1" applyAlignment="1">
      <alignment horizontal="left" vertical="center"/>
    </xf>
    <xf numFmtId="0" fontId="81" fillId="5" borderId="20" xfId="3" applyFont="1" applyFill="1" applyBorder="1" applyAlignment="1">
      <alignment horizontal="left" vertical="center"/>
    </xf>
    <xf numFmtId="0" fontId="81" fillId="5" borderId="9" xfId="3" applyFont="1" applyFill="1" applyBorder="1" applyAlignment="1">
      <alignment horizontal="left" vertical="center"/>
    </xf>
    <xf numFmtId="0" fontId="81" fillId="5" borderId="0" xfId="3" applyFont="1" applyFill="1" applyAlignment="1">
      <alignment horizontal="left" vertical="center"/>
    </xf>
    <xf numFmtId="0" fontId="81" fillId="5" borderId="140" xfId="3" applyFont="1" applyFill="1" applyBorder="1" applyAlignment="1">
      <alignment horizontal="left" vertical="center"/>
    </xf>
    <xf numFmtId="0" fontId="81" fillId="5" borderId="10" xfId="3" applyFont="1" applyFill="1" applyBorder="1" applyAlignment="1">
      <alignment horizontal="left" vertical="center"/>
    </xf>
    <xf numFmtId="0" fontId="81" fillId="5" borderId="5" xfId="3" applyFont="1" applyFill="1" applyBorder="1" applyAlignment="1">
      <alignment horizontal="left" vertical="center"/>
    </xf>
    <xf numFmtId="0" fontId="81" fillId="5" borderId="4" xfId="3" applyFont="1" applyFill="1" applyBorder="1" applyAlignment="1">
      <alignment horizontal="left" vertical="center"/>
    </xf>
    <xf numFmtId="0" fontId="81" fillId="5" borderId="6" xfId="3" applyFont="1" applyFill="1" applyBorder="1" applyAlignment="1">
      <alignment horizontal="left" vertical="center"/>
    </xf>
    <xf numFmtId="0" fontId="60" fillId="5" borderId="8" xfId="3" applyFont="1" applyFill="1" applyBorder="1" applyAlignment="1">
      <alignment horizontal="left" vertical="center"/>
    </xf>
    <xf numFmtId="0" fontId="60" fillId="5" borderId="7" xfId="3" applyFont="1" applyFill="1" applyBorder="1" applyAlignment="1">
      <alignment horizontal="left" vertical="center"/>
    </xf>
    <xf numFmtId="0" fontId="62" fillId="3" borderId="2" xfId="3" applyFont="1" applyFill="1" applyBorder="1" applyAlignment="1">
      <alignment horizontal="center" vertical="center"/>
    </xf>
    <xf numFmtId="0" fontId="62" fillId="3" borderId="3" xfId="3" applyFont="1" applyFill="1" applyBorder="1" applyAlignment="1">
      <alignment horizontal="center" vertical="center"/>
    </xf>
    <xf numFmtId="0" fontId="47" fillId="3" borderId="15" xfId="0" applyFont="1" applyFill="1" applyBorder="1" applyAlignment="1" applyProtection="1">
      <alignment horizontal="left" vertical="center"/>
      <protection locked="0"/>
    </xf>
    <xf numFmtId="0" fontId="47" fillId="3" borderId="12" xfId="0" applyFont="1" applyFill="1" applyBorder="1" applyAlignment="1" applyProtection="1">
      <alignment horizontal="left" vertical="center"/>
      <protection locked="0"/>
    </xf>
    <xf numFmtId="0" fontId="65" fillId="3" borderId="0" xfId="0" applyFont="1" applyFill="1" applyAlignment="1">
      <alignment horizontal="right"/>
    </xf>
    <xf numFmtId="0" fontId="65" fillId="3" borderId="0" xfId="0" applyFont="1" applyFill="1" applyAlignment="1" applyProtection="1">
      <alignment horizontal="center" vertical="center" wrapText="1"/>
      <protection locked="0"/>
    </xf>
    <xf numFmtId="0" fontId="65" fillId="4" borderId="0" xfId="0" applyFont="1" applyFill="1" applyAlignment="1">
      <alignment horizontal="center"/>
    </xf>
    <xf numFmtId="0" fontId="65" fillId="0" borderId="0" xfId="0" applyFont="1" applyAlignment="1" applyProtection="1">
      <alignment horizontal="center" vertical="center"/>
      <protection locked="0"/>
    </xf>
    <xf numFmtId="0" fontId="28" fillId="5" borderId="131" xfId="3" applyFont="1" applyFill="1" applyBorder="1" applyAlignment="1">
      <alignment horizontal="center" vertical="center" wrapText="1"/>
    </xf>
    <xf numFmtId="0" fontId="24" fillId="5" borderId="5" xfId="3" applyFont="1" applyFill="1" applyBorder="1">
      <alignment vertical="center"/>
    </xf>
    <xf numFmtId="0" fontId="119" fillId="3" borderId="26" xfId="0" applyFont="1" applyFill="1" applyBorder="1" applyAlignment="1">
      <alignment horizontal="left" vertical="top" wrapText="1"/>
    </xf>
    <xf numFmtId="0" fontId="119" fillId="0" borderId="26" xfId="0" applyFont="1" applyBorder="1" applyAlignment="1">
      <alignment horizontal="left" vertical="top" wrapText="1"/>
    </xf>
    <xf numFmtId="0" fontId="69" fillId="8" borderId="26" xfId="0" applyFont="1" applyFill="1" applyBorder="1" applyAlignment="1">
      <alignment horizontal="left" vertical="center"/>
    </xf>
    <xf numFmtId="0" fontId="40" fillId="0" borderId="26" xfId="0" applyFont="1" applyBorder="1" applyAlignment="1">
      <alignment horizontal="left"/>
    </xf>
    <xf numFmtId="0" fontId="40" fillId="0" borderId="26" xfId="0" applyFont="1" applyBorder="1" applyAlignment="1">
      <alignment horizontal="left" wrapText="1"/>
    </xf>
    <xf numFmtId="0" fontId="0" fillId="0" borderId="29" xfId="0" applyBorder="1" applyAlignment="1">
      <alignment horizontal="left"/>
    </xf>
    <xf numFmtId="0" fontId="0" fillId="0" borderId="29" xfId="0" applyBorder="1" applyAlignment="1">
      <alignment horizontal="left" wrapText="1"/>
    </xf>
    <xf numFmtId="0" fontId="46" fillId="0" borderId="26" xfId="8" applyFont="1" applyBorder="1" applyAlignment="1">
      <alignment horizontal="left" vertical="center" wrapText="1" shrinkToFit="1"/>
    </xf>
    <xf numFmtId="58" fontId="0" fillId="0" borderId="26" xfId="0" applyNumberFormat="1" applyBorder="1" applyAlignment="1">
      <alignment horizontal="left"/>
    </xf>
    <xf numFmtId="0" fontId="45" fillId="0" borderId="26" xfId="8" applyFont="1" applyBorder="1" applyAlignment="1">
      <alignment horizontal="left" vertical="center" wrapText="1" shrinkToFit="1"/>
    </xf>
    <xf numFmtId="0" fontId="0" fillId="18" borderId="26" xfId="0" applyFill="1" applyBorder="1" applyAlignment="1">
      <alignment horizontal="left" wrapText="1"/>
    </xf>
    <xf numFmtId="0" fontId="0" fillId="0" borderId="26" xfId="0" applyBorder="1" applyAlignment="1">
      <alignment horizontal="center"/>
    </xf>
    <xf numFmtId="0" fontId="0" fillId="18" borderId="26" xfId="0" applyFill="1" applyBorder="1" applyAlignment="1">
      <alignment horizontal="left"/>
    </xf>
    <xf numFmtId="0" fontId="116" fillId="8" borderId="26" xfId="0" applyFont="1" applyFill="1" applyBorder="1" applyAlignment="1">
      <alignment vertical="center"/>
    </xf>
    <xf numFmtId="58" fontId="0" fillId="18" borderId="26" xfId="0" applyNumberFormat="1" applyFill="1" applyBorder="1" applyAlignment="1">
      <alignment horizontal="left"/>
    </xf>
    <xf numFmtId="0" fontId="45" fillId="18" borderId="26" xfId="8" applyFont="1" applyFill="1" applyBorder="1" applyAlignment="1">
      <alignment horizontal="left" vertical="center" wrapText="1" shrinkToFit="1"/>
    </xf>
    <xf numFmtId="0" fontId="0" fillId="18" borderId="28" xfId="0" applyFill="1" applyBorder="1" applyAlignment="1">
      <alignment horizontal="left"/>
    </xf>
    <xf numFmtId="0" fontId="39" fillId="18" borderId="26" xfId="0" applyFont="1" applyFill="1" applyBorder="1" applyAlignment="1">
      <alignment horizontal="left" wrapText="1"/>
    </xf>
    <xf numFmtId="0" fontId="0" fillId="18" borderId="26" xfId="0" applyFill="1" applyBorder="1" applyAlignment="1">
      <alignment wrapText="1"/>
    </xf>
    <xf numFmtId="0" fontId="69" fillId="3" borderId="26" xfId="0" applyFont="1" applyFill="1" applyBorder="1" applyAlignment="1">
      <alignment vertical="top" wrapText="1"/>
    </xf>
    <xf numFmtId="0" fontId="69" fillId="0" borderId="26" xfId="0" applyFont="1" applyBorder="1" applyAlignment="1">
      <alignment vertical="top" wrapText="1"/>
    </xf>
    <xf numFmtId="0" fontId="69" fillId="5" borderId="26" xfId="0" applyFont="1" applyFill="1" applyBorder="1" applyAlignment="1">
      <alignment horizontal="left" vertical="top" wrapText="1"/>
    </xf>
    <xf numFmtId="0" fontId="6" fillId="0" borderId="15" xfId="0" applyFont="1" applyBorder="1" applyAlignment="1">
      <alignment horizontal="left" vertical="center" wrapText="1"/>
    </xf>
    <xf numFmtId="0" fontId="6" fillId="0" borderId="22" xfId="0" applyFont="1" applyBorder="1" applyAlignment="1">
      <alignment horizontal="left" vertical="center" wrapText="1"/>
    </xf>
    <xf numFmtId="0" fontId="0" fillId="18" borderId="39" xfId="0" applyFill="1" applyBorder="1" applyAlignment="1">
      <alignment horizontal="left" wrapText="1"/>
    </xf>
    <xf numFmtId="0" fontId="0" fillId="9" borderId="26" xfId="0" applyFill="1" applyBorder="1"/>
    <xf numFmtId="0" fontId="0" fillId="9" borderId="26" xfId="0" applyFill="1" applyBorder="1" applyAlignment="1">
      <alignment wrapText="1"/>
    </xf>
    <xf numFmtId="0" fontId="0" fillId="3" borderId="26" xfId="0" applyFill="1" applyBorder="1" applyAlignment="1">
      <alignment horizontal="right"/>
    </xf>
    <xf numFmtId="0" fontId="39" fillId="3" borderId="26" xfId="0" applyFont="1" applyFill="1" applyBorder="1" applyAlignment="1">
      <alignment horizontal="left"/>
    </xf>
    <xf numFmtId="0" fontId="0" fillId="18" borderId="26" xfId="0" applyFill="1" applyBorder="1"/>
    <xf numFmtId="0" fontId="122" fillId="3" borderId="0" xfId="0" applyFont="1" applyFill="1"/>
    <xf numFmtId="0" fontId="77" fillId="17" borderId="1" xfId="0" applyFont="1" applyFill="1" applyBorder="1" applyAlignment="1" applyProtection="1">
      <alignment horizontal="center" vertical="center"/>
      <protection locked="0"/>
    </xf>
    <xf numFmtId="176" fontId="34" fillId="5" borderId="26" xfId="0" applyNumberFormat="1" applyFont="1" applyFill="1" applyBorder="1" applyAlignment="1">
      <alignment horizontal="center" shrinkToFit="1"/>
    </xf>
    <xf numFmtId="0" fontId="65" fillId="0" borderId="161" xfId="0" applyFont="1" applyBorder="1" applyAlignment="1" applyProtection="1">
      <alignment vertical="center"/>
      <protection locked="0"/>
    </xf>
    <xf numFmtId="0" fontId="6" fillId="3" borderId="0" xfId="0" applyFont="1" applyFill="1" applyAlignment="1">
      <alignment horizontal="left" vertical="top" wrapText="1"/>
    </xf>
    <xf numFmtId="0" fontId="40" fillId="0" borderId="0" xfId="0" applyFont="1" applyAlignment="1" applyProtection="1">
      <alignment horizontal="center" vertical="center" wrapText="1"/>
      <protection locked="0"/>
    </xf>
    <xf numFmtId="0" fontId="6" fillId="2" borderId="0" xfId="0" applyFont="1" applyFill="1" applyAlignment="1">
      <alignment horizontal="left" vertical="center" wrapText="1"/>
    </xf>
    <xf numFmtId="0" fontId="40" fillId="3" borderId="0" xfId="0" applyFont="1" applyFill="1" applyAlignment="1" applyProtection="1">
      <alignment horizontal="center" vertical="center" wrapText="1"/>
      <protection locked="0"/>
    </xf>
    <xf numFmtId="0" fontId="37" fillId="2" borderId="0" xfId="0" applyFont="1" applyFill="1" applyAlignment="1">
      <alignment horizontal="justify" vertical="center" wrapText="1"/>
    </xf>
    <xf numFmtId="0" fontId="65" fillId="5" borderId="26" xfId="0" applyFont="1" applyFill="1" applyBorder="1" applyAlignment="1">
      <alignment horizontal="center" vertical="center"/>
    </xf>
    <xf numFmtId="0" fontId="65" fillId="4" borderId="0" xfId="0" applyFont="1" applyFill="1" applyAlignment="1">
      <alignment horizontal="center" vertical="center" wrapText="1"/>
    </xf>
    <xf numFmtId="0" fontId="6" fillId="3" borderId="0" xfId="0" applyFont="1" applyFill="1" applyAlignment="1">
      <alignment horizontal="center" vertical="center" wrapText="1"/>
    </xf>
    <xf numFmtId="0" fontId="48" fillId="3" borderId="0" xfId="0" applyFont="1" applyFill="1" applyAlignment="1">
      <alignment horizontal="left" vertical="center" wrapText="1"/>
    </xf>
    <xf numFmtId="0" fontId="25" fillId="0" borderId="0" xfId="3" applyFont="1" applyAlignment="1">
      <alignment horizontal="center" vertical="center"/>
    </xf>
    <xf numFmtId="0" fontId="24" fillId="3" borderId="0" xfId="3" applyFont="1" applyFill="1" applyAlignment="1">
      <alignment horizontal="left" vertical="center" wrapText="1"/>
    </xf>
    <xf numFmtId="0" fontId="24" fillId="5" borderId="26" xfId="3" applyFont="1" applyFill="1" applyBorder="1" applyAlignment="1">
      <alignment horizontal="center" vertical="center"/>
    </xf>
    <xf numFmtId="0" fontId="24" fillId="5" borderId="25" xfId="3" applyFont="1" applyFill="1" applyBorder="1" applyAlignment="1">
      <alignment horizontal="center" vertical="center"/>
    </xf>
    <xf numFmtId="0" fontId="24" fillId="5" borderId="29" xfId="3" applyFont="1" applyFill="1" applyBorder="1" applyAlignment="1">
      <alignment horizontal="center" vertical="center"/>
    </xf>
    <xf numFmtId="49" fontId="24" fillId="5" borderId="58" xfId="3" applyNumberFormat="1" applyFont="1" applyFill="1" applyBorder="1" applyAlignment="1">
      <alignment horizontal="center" vertical="center"/>
    </xf>
    <xf numFmtId="0" fontId="24" fillId="5" borderId="26" xfId="3" applyFont="1" applyFill="1" applyBorder="1" applyAlignment="1">
      <alignment horizontal="center" vertical="center" wrapText="1"/>
    </xf>
    <xf numFmtId="0" fontId="24" fillId="5" borderId="59" xfId="3" applyFont="1" applyFill="1" applyBorder="1" applyAlignment="1">
      <alignment horizontal="center" vertical="center" wrapText="1"/>
    </xf>
    <xf numFmtId="0" fontId="24" fillId="5" borderId="59" xfId="3" applyFont="1" applyFill="1" applyBorder="1" applyAlignment="1">
      <alignment horizontal="center" vertical="center" shrinkToFit="1"/>
    </xf>
    <xf numFmtId="0" fontId="11" fillId="3" borderId="40" xfId="0" applyFont="1" applyFill="1" applyBorder="1" applyAlignment="1" applyProtection="1">
      <alignment horizontal="left" vertical="center" shrinkToFit="1"/>
      <protection locked="0"/>
    </xf>
    <xf numFmtId="0" fontId="11" fillId="3" borderId="136" xfId="0" applyFont="1" applyFill="1" applyBorder="1" applyAlignment="1" applyProtection="1">
      <alignment horizontal="left" vertical="center" shrinkToFit="1"/>
      <protection locked="0"/>
    </xf>
    <xf numFmtId="0" fontId="11" fillId="3" borderId="41" xfId="0" applyFont="1" applyFill="1" applyBorder="1" applyAlignment="1" applyProtection="1">
      <alignment horizontal="left" vertical="center" shrinkToFit="1"/>
      <protection locked="0"/>
    </xf>
    <xf numFmtId="0" fontId="98" fillId="0" borderId="0" xfId="13" applyFont="1" applyAlignment="1">
      <alignment horizontal="center" vertical="center"/>
    </xf>
    <xf numFmtId="0" fontId="100" fillId="12" borderId="11" xfId="13" applyFont="1" applyFill="1" applyBorder="1" applyAlignment="1">
      <alignment horizontal="center" vertical="center"/>
    </xf>
    <xf numFmtId="0" fontId="100" fillId="12" borderId="164" xfId="13" applyFont="1" applyFill="1" applyBorder="1" applyAlignment="1">
      <alignment horizontal="center" vertical="center"/>
    </xf>
    <xf numFmtId="0" fontId="100" fillId="12" borderId="167" xfId="13" applyFont="1" applyFill="1" applyBorder="1" applyAlignment="1">
      <alignment horizontal="center" vertical="center"/>
    </xf>
    <xf numFmtId="0" fontId="100" fillId="12" borderId="168" xfId="13" applyFont="1" applyFill="1" applyBorder="1" applyAlignment="1">
      <alignment horizontal="center" vertical="center"/>
    </xf>
    <xf numFmtId="0" fontId="100" fillId="12" borderId="160" xfId="3" applyFont="1" applyFill="1" applyBorder="1" applyAlignment="1">
      <alignment horizontal="center" vertical="center"/>
    </xf>
    <xf numFmtId="0" fontId="100" fillId="12" borderId="169" xfId="3" applyFont="1" applyFill="1" applyBorder="1" applyAlignment="1">
      <alignment horizontal="center" vertical="center"/>
    </xf>
    <xf numFmtId="0" fontId="100" fillId="12" borderId="160" xfId="13" applyFont="1" applyFill="1" applyBorder="1" applyAlignment="1">
      <alignment horizontal="center" vertical="center"/>
    </xf>
    <xf numFmtId="0" fontId="100" fillId="12" borderId="169" xfId="13" applyFont="1" applyFill="1" applyBorder="1" applyAlignment="1">
      <alignment horizontal="center" vertical="center"/>
    </xf>
    <xf numFmtId="0" fontId="101" fillId="12" borderId="165" xfId="13" applyFont="1" applyFill="1" applyBorder="1" applyAlignment="1">
      <alignment horizontal="center"/>
    </xf>
    <xf numFmtId="0" fontId="101" fillId="12" borderId="23" xfId="13" applyFont="1" applyFill="1" applyBorder="1" applyAlignment="1">
      <alignment horizontal="center"/>
    </xf>
    <xf numFmtId="0" fontId="101" fillId="12" borderId="142" xfId="13" applyFont="1" applyFill="1" applyBorder="1" applyAlignment="1">
      <alignment horizontal="center"/>
    </xf>
    <xf numFmtId="0" fontId="101" fillId="12" borderId="170" xfId="13" applyFont="1" applyFill="1" applyBorder="1" applyAlignment="1">
      <alignment horizontal="center"/>
    </xf>
    <xf numFmtId="0" fontId="100" fillId="15" borderId="9" xfId="13" applyFont="1" applyFill="1" applyBorder="1" applyAlignment="1">
      <alignment horizontal="center" vertical="center" shrinkToFit="1"/>
    </xf>
    <xf numFmtId="0" fontId="100" fillId="15" borderId="31" xfId="13" applyFont="1" applyFill="1" applyBorder="1" applyAlignment="1">
      <alignment horizontal="center" vertical="center" shrinkToFit="1"/>
    </xf>
    <xf numFmtId="0" fontId="101" fillId="14" borderId="44" xfId="13" applyFont="1" applyFill="1" applyBorder="1" applyAlignment="1">
      <alignment horizontal="center" vertical="center"/>
    </xf>
    <xf numFmtId="0" fontId="101" fillId="14" borderId="137" xfId="13" applyFont="1" applyFill="1" applyBorder="1" applyAlignment="1">
      <alignment horizontal="center" vertical="center"/>
    </xf>
    <xf numFmtId="188" fontId="105" fillId="14" borderId="10" xfId="13" applyNumberFormat="1" applyFont="1" applyFill="1" applyBorder="1" applyAlignment="1">
      <alignment horizontal="center" vertical="center" shrinkToFit="1"/>
    </xf>
    <xf numFmtId="188" fontId="100" fillId="14" borderId="173" xfId="13" applyNumberFormat="1" applyFont="1" applyFill="1" applyBorder="1" applyAlignment="1">
      <alignment horizontal="center" vertical="center" shrinkToFit="1"/>
    </xf>
    <xf numFmtId="0" fontId="100" fillId="12" borderId="11" xfId="13" applyFont="1" applyFill="1" applyBorder="1" applyAlignment="1">
      <alignment horizontal="center" vertical="center" wrapText="1"/>
    </xf>
    <xf numFmtId="0" fontId="100" fillId="12" borderId="177" xfId="13" applyFont="1" applyFill="1" applyBorder="1" applyAlignment="1">
      <alignment horizontal="center" vertical="center" wrapText="1"/>
    </xf>
    <xf numFmtId="0" fontId="100" fillId="12" borderId="9" xfId="13" applyFont="1" applyFill="1" applyBorder="1" applyAlignment="1">
      <alignment horizontal="center" vertical="center" wrapText="1"/>
    </xf>
    <xf numFmtId="0" fontId="100" fillId="12" borderId="178" xfId="13" applyFont="1" applyFill="1" applyBorder="1" applyAlignment="1">
      <alignment horizontal="center" vertical="center" wrapText="1"/>
    </xf>
    <xf numFmtId="0" fontId="100" fillId="12" borderId="10" xfId="13" applyFont="1" applyFill="1" applyBorder="1" applyAlignment="1">
      <alignment horizontal="center" vertical="center" wrapText="1"/>
    </xf>
    <xf numFmtId="0" fontId="100" fillId="12" borderId="180" xfId="13" applyFont="1" applyFill="1" applyBorder="1" applyAlignment="1">
      <alignment horizontal="center" vertical="center" wrapText="1"/>
    </xf>
    <xf numFmtId="0" fontId="103" fillId="14" borderId="0" xfId="13" applyFont="1" applyFill="1" applyAlignment="1">
      <alignment vertical="top" wrapText="1"/>
    </xf>
    <xf numFmtId="0" fontId="104" fillId="14" borderId="0" xfId="13" applyFont="1" applyFill="1" applyAlignment="1">
      <alignment vertical="top" wrapText="1"/>
    </xf>
    <xf numFmtId="0" fontId="104" fillId="14" borderId="140" xfId="13" applyFont="1" applyFill="1" applyBorder="1" applyAlignment="1">
      <alignment vertical="top" wrapText="1"/>
    </xf>
    <xf numFmtId="0" fontId="104" fillId="14" borderId="72" xfId="13" applyFont="1" applyFill="1" applyBorder="1" applyAlignment="1">
      <alignment vertical="top" wrapText="1"/>
    </xf>
    <xf numFmtId="0" fontId="104" fillId="14" borderId="179" xfId="13" applyFont="1" applyFill="1" applyBorder="1" applyAlignment="1">
      <alignment vertical="top" wrapText="1"/>
    </xf>
    <xf numFmtId="0" fontId="103" fillId="14" borderId="0" xfId="13" applyFont="1" applyFill="1" applyAlignment="1">
      <alignment horizontal="left" vertical="top" wrapText="1"/>
    </xf>
    <xf numFmtId="0" fontId="103" fillId="14" borderId="140" xfId="13" applyFont="1" applyFill="1" applyBorder="1" applyAlignment="1">
      <alignment horizontal="left" vertical="top" wrapText="1"/>
    </xf>
    <xf numFmtId="0" fontId="103" fillId="14" borderId="5" xfId="13" applyFont="1" applyFill="1" applyBorder="1" applyAlignment="1">
      <alignment horizontal="left" vertical="top" wrapText="1"/>
    </xf>
    <xf numFmtId="0" fontId="103" fillId="14" borderId="4" xfId="13" applyFont="1" applyFill="1" applyBorder="1" applyAlignment="1">
      <alignment horizontal="left" vertical="top" wrapText="1"/>
    </xf>
    <xf numFmtId="0" fontId="100" fillId="12" borderId="123" xfId="13" applyFont="1" applyFill="1" applyBorder="1" applyAlignment="1">
      <alignment horizontal="left" vertical="center" wrapText="1"/>
    </xf>
    <xf numFmtId="0" fontId="100" fillId="12" borderId="181" xfId="13" applyFont="1" applyFill="1" applyBorder="1" applyAlignment="1">
      <alignment horizontal="left" vertical="center" wrapText="1"/>
    </xf>
    <xf numFmtId="0" fontId="100" fillId="12" borderId="128" xfId="13" applyFont="1" applyFill="1" applyBorder="1" applyAlignment="1">
      <alignment horizontal="left" vertical="center" wrapText="1"/>
    </xf>
    <xf numFmtId="0" fontId="108" fillId="9" borderId="182" xfId="13" applyFont="1" applyFill="1" applyBorder="1" applyAlignment="1">
      <alignment horizontal="left" vertical="center" wrapText="1"/>
    </xf>
    <xf numFmtId="0" fontId="108" fillId="9" borderId="86" xfId="13" applyFont="1" applyFill="1" applyBorder="1" applyAlignment="1">
      <alignment horizontal="left" vertical="center"/>
    </xf>
    <xf numFmtId="0" fontId="108" fillId="9" borderId="84" xfId="13" applyFont="1" applyFill="1" applyBorder="1" applyAlignment="1">
      <alignment horizontal="left" vertical="center"/>
    </xf>
    <xf numFmtId="0" fontId="100" fillId="12" borderId="183" xfId="13" applyFont="1" applyFill="1" applyBorder="1" applyAlignment="1">
      <alignment horizontal="center" vertical="center" wrapText="1"/>
    </xf>
    <xf numFmtId="0" fontId="100" fillId="12" borderId="188" xfId="13" applyFont="1" applyFill="1" applyBorder="1" applyAlignment="1">
      <alignment horizontal="center" vertical="center"/>
    </xf>
    <xf numFmtId="0" fontId="100" fillId="12" borderId="198" xfId="13" applyFont="1" applyFill="1" applyBorder="1" applyAlignment="1">
      <alignment horizontal="center" vertical="center"/>
    </xf>
    <xf numFmtId="0" fontId="100" fillId="12" borderId="183" xfId="13" applyFont="1" applyFill="1" applyBorder="1" applyAlignment="1">
      <alignment horizontal="center" vertical="center"/>
    </xf>
    <xf numFmtId="0" fontId="100" fillId="12" borderId="191" xfId="13" applyFont="1" applyFill="1" applyBorder="1" applyAlignment="1">
      <alignment horizontal="center" vertical="center"/>
    </xf>
    <xf numFmtId="0" fontId="100" fillId="9" borderId="86" xfId="3" applyFont="1" applyFill="1" applyBorder="1" applyAlignment="1">
      <alignment horizontal="center" vertical="center"/>
    </xf>
    <xf numFmtId="0" fontId="100" fillId="9" borderId="184" xfId="3" applyFont="1" applyFill="1" applyBorder="1" applyAlignment="1">
      <alignment horizontal="center" vertical="center"/>
    </xf>
    <xf numFmtId="0" fontId="108" fillId="0" borderId="185" xfId="13" applyFont="1" applyBorder="1" applyAlignment="1">
      <alignment horizontal="left" vertical="center" wrapText="1"/>
    </xf>
    <xf numFmtId="0" fontId="108" fillId="0" borderId="186" xfId="13" applyFont="1" applyBorder="1" applyAlignment="1">
      <alignment horizontal="left" vertical="center" wrapText="1"/>
    </xf>
    <xf numFmtId="0" fontId="108" fillId="0" borderId="187" xfId="13" applyFont="1" applyBorder="1" applyAlignment="1">
      <alignment horizontal="left" vertical="center" wrapText="1"/>
    </xf>
    <xf numFmtId="0" fontId="100" fillId="0" borderId="186" xfId="3" applyFont="1" applyBorder="1" applyAlignment="1">
      <alignment horizontal="center" vertical="center"/>
    </xf>
    <xf numFmtId="0" fontId="100" fillId="0" borderId="189" xfId="3" applyFont="1" applyBorder="1" applyAlignment="1">
      <alignment horizontal="center" vertical="center"/>
    </xf>
    <xf numFmtId="0" fontId="108" fillId="0" borderId="190" xfId="13" applyFont="1" applyBorder="1" applyAlignment="1">
      <alignment vertical="center" wrapText="1"/>
    </xf>
    <xf numFmtId="0" fontId="108" fillId="0" borderId="78" xfId="13" applyFont="1" applyBorder="1" applyAlignment="1">
      <alignment vertical="center" wrapText="1"/>
    </xf>
    <xf numFmtId="0" fontId="108" fillId="0" borderId="79" xfId="13" applyFont="1" applyBorder="1" applyAlignment="1">
      <alignment vertical="center" wrapText="1"/>
    </xf>
    <xf numFmtId="0" fontId="100" fillId="0" borderId="78" xfId="3" applyFont="1" applyBorder="1" applyAlignment="1">
      <alignment horizontal="center" vertical="center" wrapText="1"/>
    </xf>
    <xf numFmtId="0" fontId="100" fillId="0" borderId="192" xfId="3" applyFont="1" applyBorder="1" applyAlignment="1">
      <alignment horizontal="center" vertical="center"/>
    </xf>
    <xf numFmtId="0" fontId="108" fillId="9" borderId="193" xfId="13" applyFont="1" applyFill="1" applyBorder="1" applyAlignment="1">
      <alignment horizontal="left" vertical="center" wrapText="1"/>
    </xf>
    <xf numFmtId="0" fontId="108" fillId="9" borderId="136" xfId="13" applyFont="1" applyFill="1" applyBorder="1" applyAlignment="1">
      <alignment horizontal="left" vertical="center" wrapText="1"/>
    </xf>
    <xf numFmtId="0" fontId="108" fillId="9" borderId="41" xfId="13" applyFont="1" applyFill="1" applyBorder="1" applyAlignment="1">
      <alignment horizontal="left" vertical="center" wrapText="1"/>
    </xf>
    <xf numFmtId="0" fontId="108" fillId="9" borderId="195" xfId="13" applyFont="1" applyFill="1" applyBorder="1" applyAlignment="1">
      <alignment horizontal="left" vertical="center" wrapText="1"/>
    </xf>
    <xf numFmtId="0" fontId="108" fillId="9" borderId="196" xfId="13" applyFont="1" applyFill="1" applyBorder="1" applyAlignment="1">
      <alignment horizontal="left" vertical="center" wrapText="1"/>
    </xf>
    <xf numFmtId="0" fontId="108" fillId="9" borderId="197" xfId="13" applyFont="1" applyFill="1" applyBorder="1" applyAlignment="1">
      <alignment horizontal="left" vertical="center" wrapText="1"/>
    </xf>
    <xf numFmtId="0" fontId="100" fillId="9" borderId="41" xfId="13" applyFont="1" applyFill="1" applyBorder="1" applyAlignment="1">
      <alignment horizontal="center" vertical="center"/>
    </xf>
    <xf numFmtId="0" fontId="100" fillId="9" borderId="197" xfId="13" applyFont="1" applyFill="1" applyBorder="1" applyAlignment="1">
      <alignment horizontal="center" vertical="center"/>
    </xf>
    <xf numFmtId="0" fontId="100" fillId="9" borderId="25" xfId="3" applyFont="1" applyFill="1" applyBorder="1" applyAlignment="1">
      <alignment horizontal="left" vertical="center" wrapText="1"/>
    </xf>
    <xf numFmtId="0" fontId="100" fillId="9" borderId="194" xfId="3" applyFont="1" applyFill="1" applyBorder="1" applyAlignment="1">
      <alignment horizontal="left" vertical="center" wrapText="1"/>
    </xf>
    <xf numFmtId="0" fontId="100" fillId="9" borderId="5" xfId="3" applyFont="1" applyFill="1" applyBorder="1" applyAlignment="1">
      <alignment horizontal="left" vertical="center" wrapText="1"/>
    </xf>
    <xf numFmtId="0" fontId="100" fillId="9" borderId="4" xfId="3" applyFont="1" applyFill="1" applyBorder="1" applyAlignment="1">
      <alignment horizontal="left" vertical="center" wrapText="1"/>
    </xf>
    <xf numFmtId="0" fontId="100" fillId="12" borderId="199" xfId="13" applyFont="1" applyFill="1" applyBorder="1" applyAlignment="1">
      <alignment horizontal="center" vertical="center" wrapText="1"/>
    </xf>
    <xf numFmtId="0" fontId="100" fillId="12" borderId="34" xfId="13" applyFont="1" applyFill="1" applyBorder="1" applyAlignment="1">
      <alignment horizontal="center" vertical="center" wrapText="1"/>
    </xf>
    <xf numFmtId="0" fontId="100" fillId="12" borderId="167" xfId="13" applyFont="1" applyFill="1" applyBorder="1" applyAlignment="1">
      <alignment horizontal="center" vertical="center" wrapText="1"/>
    </xf>
    <xf numFmtId="0" fontId="100" fillId="12" borderId="168" xfId="13" applyFont="1" applyFill="1" applyBorder="1" applyAlignment="1">
      <alignment horizontal="center" vertical="center" wrapText="1"/>
    </xf>
    <xf numFmtId="0" fontId="100" fillId="12" borderId="29" xfId="13" applyFont="1" applyFill="1" applyBorder="1" applyAlignment="1">
      <alignment horizontal="center" vertical="center"/>
    </xf>
    <xf numFmtId="0" fontId="101" fillId="12" borderId="33" xfId="13" applyFont="1" applyFill="1" applyBorder="1" applyAlignment="1">
      <alignment horizontal="center"/>
    </xf>
    <xf numFmtId="0" fontId="101" fillId="12" borderId="34" xfId="13" applyFont="1" applyFill="1" applyBorder="1" applyAlignment="1">
      <alignment horizontal="center"/>
    </xf>
    <xf numFmtId="0" fontId="101" fillId="12" borderId="168" xfId="13" applyFont="1" applyFill="1" applyBorder="1" applyAlignment="1">
      <alignment horizontal="center"/>
    </xf>
    <xf numFmtId="0" fontId="100" fillId="14" borderId="9" xfId="13" applyFont="1" applyFill="1" applyBorder="1" applyAlignment="1">
      <alignment horizontal="center" vertical="center"/>
    </xf>
    <xf numFmtId="0" fontId="100" fillId="14" borderId="0" xfId="13" applyFont="1" applyFill="1" applyAlignment="1">
      <alignment horizontal="center" vertical="center"/>
    </xf>
    <xf numFmtId="0" fontId="100" fillId="14" borderId="10" xfId="13" applyFont="1" applyFill="1" applyBorder="1" applyAlignment="1">
      <alignment horizontal="center" vertical="center"/>
    </xf>
    <xf numFmtId="0" fontId="100" fillId="14" borderId="5" xfId="13" applyFont="1" applyFill="1" applyBorder="1" applyAlignment="1">
      <alignment horizontal="center" vertical="center"/>
    </xf>
    <xf numFmtId="0" fontId="101" fillId="14" borderId="30" xfId="13" applyFont="1" applyFill="1" applyBorder="1" applyAlignment="1">
      <alignment horizontal="center" vertical="center"/>
    </xf>
    <xf numFmtId="0" fontId="101" fillId="14" borderId="31" xfId="13" applyFont="1" applyFill="1" applyBorder="1" applyAlignment="1">
      <alignment horizontal="center" vertical="center"/>
    </xf>
    <xf numFmtId="0" fontId="100" fillId="12" borderId="191" xfId="13" applyFont="1" applyFill="1" applyBorder="1" applyAlignment="1">
      <alignment horizontal="center" vertical="center" wrapText="1"/>
    </xf>
    <xf numFmtId="0" fontId="100" fillId="9" borderId="200" xfId="13" applyFont="1" applyFill="1" applyBorder="1" applyAlignment="1">
      <alignment horizontal="center" vertical="center"/>
    </xf>
    <xf numFmtId="0" fontId="100" fillId="9" borderId="202" xfId="13" applyFont="1" applyFill="1" applyBorder="1" applyAlignment="1">
      <alignment horizontal="center" vertical="center"/>
    </xf>
    <xf numFmtId="0" fontId="100" fillId="9" borderId="201" xfId="3" applyFont="1" applyFill="1" applyBorder="1" applyAlignment="1">
      <alignment horizontal="center" vertical="center"/>
    </xf>
    <xf numFmtId="0" fontId="100" fillId="9" borderId="25" xfId="3" applyFont="1" applyFill="1" applyBorder="1" applyAlignment="1">
      <alignment horizontal="center" vertical="center"/>
    </xf>
    <xf numFmtId="0" fontId="100" fillId="9" borderId="203" xfId="3" applyFont="1" applyFill="1" applyBorder="1" applyAlignment="1">
      <alignment horizontal="center" vertical="center"/>
    </xf>
    <xf numFmtId="0" fontId="100" fillId="9" borderId="24" xfId="3" applyFont="1" applyFill="1" applyBorder="1" applyAlignment="1">
      <alignment horizontal="center" vertical="center"/>
    </xf>
    <xf numFmtId="0" fontId="100" fillId="3" borderId="9" xfId="13" applyFont="1" applyFill="1" applyBorder="1" applyAlignment="1">
      <alignment horizontal="center" vertical="center"/>
    </xf>
    <xf numFmtId="0" fontId="100" fillId="3" borderId="0" xfId="13" applyFont="1" applyFill="1" applyAlignment="1">
      <alignment horizontal="center" vertical="center"/>
    </xf>
    <xf numFmtId="0" fontId="100" fillId="3" borderId="10" xfId="13" applyFont="1" applyFill="1" applyBorder="1" applyAlignment="1">
      <alignment horizontal="center" vertical="center"/>
    </xf>
    <xf numFmtId="0" fontId="100" fillId="3" borderId="5" xfId="13" applyFont="1" applyFill="1" applyBorder="1" applyAlignment="1">
      <alignment horizontal="center" vertical="center"/>
    </xf>
    <xf numFmtId="0" fontId="100" fillId="14" borderId="204" xfId="13" applyFont="1" applyFill="1" applyBorder="1" applyAlignment="1">
      <alignment horizontal="left" vertical="center"/>
    </xf>
    <xf numFmtId="0" fontId="100" fillId="14" borderId="0" xfId="13" applyFont="1" applyFill="1" applyAlignment="1">
      <alignment horizontal="left" vertical="center"/>
    </xf>
    <xf numFmtId="0" fontId="100" fillId="14" borderId="140" xfId="13" applyFont="1" applyFill="1" applyBorder="1" applyAlignment="1">
      <alignment horizontal="left" vertical="center"/>
    </xf>
    <xf numFmtId="0" fontId="100" fillId="14" borderId="205" xfId="13" applyFont="1" applyFill="1" applyBorder="1" applyAlignment="1">
      <alignment horizontal="left" vertical="center"/>
    </xf>
    <xf numFmtId="0" fontId="100" fillId="14" borderId="5" xfId="13" applyFont="1" applyFill="1" applyBorder="1" applyAlignment="1">
      <alignment horizontal="left" vertical="center"/>
    </xf>
    <xf numFmtId="0" fontId="100" fillId="14" borderId="4" xfId="13" applyFont="1" applyFill="1" applyBorder="1" applyAlignment="1">
      <alignment horizontal="left" vertical="center"/>
    </xf>
    <xf numFmtId="0" fontId="100" fillId="12" borderId="123" xfId="13" applyFont="1" applyFill="1" applyBorder="1" applyAlignment="1">
      <alignment vertical="center" wrapText="1"/>
    </xf>
    <xf numFmtId="0" fontId="100" fillId="12" borderId="181" xfId="13" applyFont="1" applyFill="1" applyBorder="1" applyAlignment="1">
      <alignment vertical="center" wrapText="1"/>
    </xf>
    <xf numFmtId="0" fontId="100" fillId="12" borderId="206" xfId="13" applyFont="1" applyFill="1" applyBorder="1" applyAlignment="1">
      <alignment vertical="center" wrapText="1"/>
    </xf>
    <xf numFmtId="0" fontId="100" fillId="12" borderId="207" xfId="13" applyFont="1" applyFill="1" applyBorder="1" applyAlignment="1">
      <alignment vertical="center" wrapText="1"/>
    </xf>
    <xf numFmtId="0" fontId="100" fillId="12" borderId="128" xfId="13" applyFont="1" applyFill="1" applyBorder="1" applyAlignment="1">
      <alignment vertical="center" wrapText="1"/>
    </xf>
    <xf numFmtId="0" fontId="100" fillId="12" borderId="33" xfId="13" applyFont="1" applyFill="1" applyBorder="1" applyAlignment="1">
      <alignment vertical="center" wrapText="1"/>
    </xf>
    <xf numFmtId="0" fontId="100" fillId="12" borderId="25" xfId="13" applyFont="1" applyFill="1" applyBorder="1" applyAlignment="1">
      <alignment vertical="center" wrapText="1"/>
    </xf>
    <xf numFmtId="0" fontId="100" fillId="12" borderId="34" xfId="13" applyFont="1" applyFill="1" applyBorder="1" applyAlignment="1">
      <alignment vertical="center" wrapText="1"/>
    </xf>
    <xf numFmtId="0" fontId="100" fillId="12" borderId="29" xfId="13" applyFont="1" applyFill="1" applyBorder="1" applyAlignment="1">
      <alignment horizontal="center" vertical="center" wrapText="1"/>
    </xf>
    <xf numFmtId="0" fontId="100" fillId="12" borderId="169" xfId="13" applyFont="1" applyFill="1" applyBorder="1" applyAlignment="1">
      <alignment horizontal="center" vertical="center" wrapText="1"/>
    </xf>
    <xf numFmtId="0" fontId="100" fillId="12" borderId="25" xfId="13" applyFont="1" applyFill="1" applyBorder="1" applyAlignment="1">
      <alignment horizontal="center" vertical="center" wrapText="1"/>
    </xf>
    <xf numFmtId="0" fontId="100" fillId="12" borderId="170" xfId="13" applyFont="1" applyFill="1" applyBorder="1" applyAlignment="1">
      <alignment horizontal="center" vertical="center" wrapText="1"/>
    </xf>
    <xf numFmtId="0" fontId="100" fillId="9" borderId="208" xfId="13" applyFont="1" applyFill="1" applyBorder="1" applyAlignment="1">
      <alignment horizontal="center" vertical="center" wrapText="1"/>
    </xf>
    <xf numFmtId="0" fontId="100" fillId="9" borderId="194" xfId="13" applyFont="1" applyFill="1" applyBorder="1" applyAlignment="1">
      <alignment horizontal="center" vertical="center" wrapText="1"/>
    </xf>
    <xf numFmtId="0" fontId="100" fillId="9" borderId="209" xfId="13" applyFont="1" applyFill="1" applyBorder="1" applyAlignment="1">
      <alignment horizontal="center" vertical="center" wrapText="1"/>
    </xf>
    <xf numFmtId="0" fontId="100" fillId="9" borderId="210" xfId="13" applyFont="1" applyFill="1" applyBorder="1" applyAlignment="1">
      <alignment horizontal="center" vertical="center" wrapText="1"/>
    </xf>
    <xf numFmtId="0" fontId="100" fillId="12" borderId="142" xfId="13" applyFont="1" applyFill="1" applyBorder="1" applyAlignment="1">
      <alignment vertical="center" wrapText="1"/>
    </xf>
    <xf numFmtId="0" fontId="100" fillId="12" borderId="170" xfId="13" applyFont="1" applyFill="1" applyBorder="1" applyAlignment="1">
      <alignment vertical="center" wrapText="1"/>
    </xf>
    <xf numFmtId="0" fontId="100" fillId="12" borderId="168" xfId="13" applyFont="1" applyFill="1" applyBorder="1" applyAlignment="1">
      <alignment vertical="center" wrapText="1"/>
    </xf>
    <xf numFmtId="0" fontId="100" fillId="0" borderId="44" xfId="13" applyFont="1" applyBorder="1" applyAlignment="1">
      <alignment vertical="center"/>
    </xf>
    <xf numFmtId="0" fontId="100" fillId="0" borderId="137" xfId="13" applyFont="1" applyBorder="1" applyAlignment="1">
      <alignment vertical="center"/>
    </xf>
    <xf numFmtId="0" fontId="100" fillId="14" borderId="53" xfId="13" applyFont="1" applyFill="1" applyBorder="1" applyAlignment="1">
      <alignment horizontal="center" vertical="center" wrapText="1"/>
    </xf>
    <xf numFmtId="0" fontId="100" fillId="14" borderId="174" xfId="13" applyFont="1" applyFill="1" applyBorder="1" applyAlignment="1">
      <alignment horizontal="center" vertical="center" wrapText="1"/>
    </xf>
    <xf numFmtId="0" fontId="100" fillId="12" borderId="137" xfId="13" applyFont="1" applyFill="1" applyBorder="1" applyAlignment="1">
      <alignment horizontal="center" vertical="center" wrapText="1"/>
    </xf>
    <xf numFmtId="0" fontId="100" fillId="12" borderId="5" xfId="13" applyFont="1" applyFill="1" applyBorder="1" applyAlignment="1">
      <alignment horizontal="center" vertical="center" wrapText="1"/>
    </xf>
    <xf numFmtId="0" fontId="100" fillId="14" borderId="211" xfId="13" applyFont="1" applyFill="1" applyBorder="1" applyAlignment="1">
      <alignment horizontal="left" vertical="top" wrapText="1"/>
    </xf>
    <xf numFmtId="0" fontId="100" fillId="14" borderId="212" xfId="13" applyFont="1" applyFill="1" applyBorder="1" applyAlignment="1">
      <alignment horizontal="left" vertical="top" wrapText="1"/>
    </xf>
    <xf numFmtId="0" fontId="100" fillId="14" borderId="213" xfId="13" applyFont="1" applyFill="1" applyBorder="1" applyAlignment="1">
      <alignment horizontal="left" vertical="top" wrapText="1"/>
    </xf>
    <xf numFmtId="0" fontId="100" fillId="14" borderId="4" xfId="13" applyFont="1" applyFill="1" applyBorder="1" applyAlignment="1">
      <alignment horizontal="left" vertical="top" wrapText="1"/>
    </xf>
    <xf numFmtId="0" fontId="100" fillId="0" borderId="175" xfId="13" applyFont="1" applyBorder="1" applyAlignment="1">
      <alignment vertical="center"/>
    </xf>
    <xf numFmtId="0" fontId="100" fillId="0" borderId="5" xfId="13" applyFont="1" applyBorder="1" applyAlignment="1">
      <alignment vertical="center"/>
    </xf>
    <xf numFmtId="0" fontId="100" fillId="9" borderId="9" xfId="13" applyFont="1" applyFill="1" applyBorder="1" applyAlignment="1">
      <alignment horizontal="center" vertical="center"/>
    </xf>
    <xf numFmtId="0" fontId="100" fillId="9" borderId="0" xfId="13" applyFont="1" applyFill="1" applyAlignment="1">
      <alignment horizontal="center" vertical="center"/>
    </xf>
    <xf numFmtId="0" fontId="100" fillId="9" borderId="10" xfId="13" applyFont="1" applyFill="1" applyBorder="1" applyAlignment="1">
      <alignment horizontal="center" vertical="center"/>
    </xf>
    <xf numFmtId="0" fontId="100" fillId="9" borderId="5" xfId="13" applyFont="1" applyFill="1" applyBorder="1" applyAlignment="1">
      <alignment horizontal="center" vertical="center"/>
    </xf>
    <xf numFmtId="0" fontId="5" fillId="3" borderId="0" xfId="0" applyFont="1" applyFill="1" applyAlignment="1">
      <alignment horizontal="left" vertical="top" wrapText="1"/>
    </xf>
    <xf numFmtId="0" fontId="5" fillId="3" borderId="0" xfId="0" applyFont="1" applyFill="1" applyAlignment="1">
      <alignment horizontal="left" vertical="top" wrapText="1" indent="2"/>
    </xf>
    <xf numFmtId="0" fontId="5" fillId="3" borderId="0" xfId="0" applyFont="1" applyFill="1" applyAlignment="1">
      <alignment horizontal="left" vertical="center" wrapText="1" indent="1"/>
    </xf>
    <xf numFmtId="0" fontId="6" fillId="3" borderId="0" xfId="0" applyFont="1" applyFill="1" applyAlignment="1" applyProtection="1">
      <alignment horizontal="left" vertical="center" shrinkToFit="1"/>
      <protection locked="0"/>
    </xf>
    <xf numFmtId="0" fontId="5" fillId="3" borderId="0" xfId="0" applyFont="1" applyFill="1" applyAlignment="1" applyProtection="1">
      <alignment horizontal="left"/>
      <protection locked="0"/>
    </xf>
    <xf numFmtId="0" fontId="38" fillId="7" borderId="29" xfId="0" applyFont="1" applyFill="1" applyBorder="1" applyAlignment="1">
      <alignment horizontal="center" vertical="center"/>
    </xf>
    <xf numFmtId="0" fontId="38" fillId="7" borderId="39" xfId="0" applyFont="1" applyFill="1" applyBorder="1" applyAlignment="1">
      <alignment horizontal="center" vertical="center"/>
    </xf>
    <xf numFmtId="0" fontId="38" fillId="7" borderId="32" xfId="0" applyFont="1" applyFill="1" applyBorder="1" applyAlignment="1">
      <alignment horizontal="center" vertical="center"/>
    </xf>
    <xf numFmtId="0" fontId="6" fillId="3" borderId="6" xfId="0" applyFont="1" applyFill="1" applyBorder="1" applyAlignment="1">
      <alignment horizontal="left" vertical="top" wrapText="1" shrinkToFit="1"/>
    </xf>
    <xf numFmtId="0" fontId="6" fillId="3" borderId="8" xfId="0" applyFont="1" applyFill="1" applyBorder="1" applyAlignment="1">
      <alignment horizontal="left" vertical="top" wrapText="1" shrinkToFit="1"/>
    </xf>
    <xf numFmtId="0" fontId="6" fillId="3" borderId="7" xfId="0" applyFont="1" applyFill="1" applyBorder="1" applyAlignment="1">
      <alignment horizontal="left" vertical="top" wrapText="1" shrinkToFit="1"/>
    </xf>
    <xf numFmtId="0" fontId="65" fillId="5" borderId="2" xfId="0" applyFont="1" applyFill="1" applyBorder="1" applyAlignment="1">
      <alignment horizontal="left" vertical="center" wrapText="1"/>
    </xf>
    <xf numFmtId="0" fontId="65" fillId="5" borderId="3" xfId="0" applyFont="1" applyFill="1" applyBorder="1" applyAlignment="1">
      <alignment horizontal="left" vertical="center" wrapText="1"/>
    </xf>
    <xf numFmtId="0" fontId="65" fillId="0" borderId="6" xfId="0" applyFont="1" applyBorder="1" applyAlignment="1" applyProtection="1">
      <alignment horizontal="center" vertical="center" wrapText="1"/>
      <protection locked="0"/>
    </xf>
    <xf numFmtId="0" fontId="65" fillId="0" borderId="7" xfId="0" applyFont="1" applyBorder="1" applyAlignment="1" applyProtection="1">
      <alignment horizontal="center" vertical="center" wrapText="1"/>
      <protection locked="0"/>
    </xf>
    <xf numFmtId="0" fontId="71" fillId="3" borderId="0" xfId="0" applyFont="1" applyFill="1" applyAlignment="1">
      <alignment horizontal="left" vertical="center" wrapText="1"/>
    </xf>
    <xf numFmtId="0" fontId="74" fillId="2" borderId="131" xfId="0" applyFont="1" applyFill="1" applyBorder="1" applyAlignment="1">
      <alignment horizontal="center" vertical="center" wrapText="1"/>
    </xf>
    <xf numFmtId="0" fontId="74" fillId="2" borderId="26" xfId="0" applyFont="1" applyFill="1" applyBorder="1" applyAlignment="1">
      <alignment horizontal="center" vertical="center" wrapText="1"/>
    </xf>
    <xf numFmtId="0" fontId="74" fillId="2" borderId="132" xfId="0" applyFont="1" applyFill="1" applyBorder="1" applyAlignment="1">
      <alignment horizontal="center" vertical="center" wrapText="1"/>
    </xf>
    <xf numFmtId="0" fontId="74" fillId="2" borderId="59" xfId="0" applyFont="1" applyFill="1" applyBorder="1" applyAlignment="1">
      <alignment horizontal="center" vertical="center" wrapText="1"/>
    </xf>
    <xf numFmtId="0" fontId="74" fillId="5" borderId="158" xfId="0" applyFont="1" applyFill="1" applyBorder="1" applyAlignment="1">
      <alignment horizontal="center" vertical="center" wrapText="1"/>
    </xf>
    <xf numFmtId="0" fontId="74" fillId="5" borderId="159" xfId="0" applyFont="1" applyFill="1" applyBorder="1" applyAlignment="1">
      <alignment horizontal="center" vertical="center" wrapText="1"/>
    </xf>
    <xf numFmtId="0" fontId="6" fillId="2" borderId="0" xfId="0" applyFont="1" applyFill="1" applyAlignment="1">
      <alignment horizontal="left" vertical="center" wrapText="1"/>
    </xf>
    <xf numFmtId="0" fontId="65" fillId="5" borderId="131" xfId="0" applyFont="1" applyFill="1" applyBorder="1" applyAlignment="1">
      <alignment horizontal="left" vertical="center" wrapText="1"/>
    </xf>
    <xf numFmtId="0" fontId="65" fillId="5" borderId="158" xfId="0" applyFont="1" applyFill="1" applyBorder="1" applyAlignment="1">
      <alignment horizontal="center" vertical="center"/>
    </xf>
    <xf numFmtId="0" fontId="65" fillId="5" borderId="159" xfId="0" applyFont="1" applyFill="1" applyBorder="1" applyAlignment="1">
      <alignment horizontal="center" vertical="center"/>
    </xf>
    <xf numFmtId="0" fontId="6" fillId="3" borderId="0" xfId="0" applyFont="1" applyFill="1" applyAlignment="1">
      <alignment horizontal="left" vertical="top" wrapText="1"/>
    </xf>
    <xf numFmtId="0" fontId="74" fillId="2" borderId="239" xfId="0" applyFont="1" applyFill="1" applyBorder="1" applyAlignment="1">
      <alignment horizontal="center" vertical="center" wrapText="1"/>
    </xf>
    <xf numFmtId="0" fontId="74" fillId="2" borderId="29" xfId="0" applyFont="1" applyFill="1" applyBorder="1" applyAlignment="1">
      <alignment horizontal="center" vertical="center" wrapText="1"/>
    </xf>
    <xf numFmtId="0" fontId="74" fillId="5" borderId="216" xfId="0" applyFont="1" applyFill="1" applyBorder="1" applyAlignment="1">
      <alignment horizontal="center" vertical="center" wrapText="1"/>
    </xf>
    <xf numFmtId="0" fontId="74" fillId="5" borderId="214" xfId="0" applyFont="1" applyFill="1" applyBorder="1" applyAlignment="1">
      <alignment horizontal="center" vertical="center" wrapText="1"/>
    </xf>
    <xf numFmtId="0" fontId="74" fillId="5" borderId="217" xfId="0" applyFont="1" applyFill="1" applyBorder="1" applyAlignment="1">
      <alignment horizontal="center" vertical="center" wrapText="1"/>
    </xf>
    <xf numFmtId="0" fontId="74" fillId="5" borderId="131" xfId="0" applyFont="1" applyFill="1" applyBorder="1" applyAlignment="1">
      <alignment horizontal="center" vertical="center" wrapText="1"/>
    </xf>
    <xf numFmtId="0" fontId="65" fillId="5" borderId="132" xfId="0" applyFont="1" applyFill="1" applyBorder="1" applyAlignment="1">
      <alignment horizontal="left" vertical="center" wrapText="1"/>
    </xf>
    <xf numFmtId="0" fontId="40" fillId="3" borderId="0" xfId="0" applyFont="1" applyFill="1" applyAlignment="1" applyProtection="1">
      <alignment horizontal="center" vertical="center" wrapText="1"/>
      <protection locked="0"/>
    </xf>
    <xf numFmtId="0" fontId="37" fillId="2" borderId="0" xfId="0" applyFont="1" applyFill="1" applyAlignment="1">
      <alignment horizontal="justify" vertical="center" wrapText="1"/>
    </xf>
    <xf numFmtId="0" fontId="40" fillId="0" borderId="0" xfId="0" applyFont="1" applyAlignment="1" applyProtection="1">
      <alignment horizontal="center" vertical="center" wrapText="1"/>
      <protection locked="0"/>
    </xf>
    <xf numFmtId="0" fontId="65" fillId="5" borderId="131" xfId="0" applyFont="1" applyFill="1" applyBorder="1" applyAlignment="1">
      <alignment horizontal="center" vertical="center"/>
    </xf>
    <xf numFmtId="0" fontId="65" fillId="5" borderId="26" xfId="0" applyFont="1" applyFill="1" applyBorder="1" applyAlignment="1">
      <alignment horizontal="center" vertical="center"/>
    </xf>
    <xf numFmtId="0" fontId="74" fillId="5" borderId="26" xfId="0" applyFont="1" applyFill="1" applyBorder="1" applyAlignment="1">
      <alignment horizontal="center" vertical="center" wrapText="1"/>
    </xf>
    <xf numFmtId="0" fontId="37" fillId="2" borderId="0" xfId="0" applyFont="1" applyFill="1" applyAlignment="1">
      <alignment horizontal="justify" vertical="center"/>
    </xf>
    <xf numFmtId="0" fontId="50" fillId="0" borderId="0" xfId="0" applyFont="1" applyAlignment="1" applyProtection="1">
      <alignment horizontal="center" vertical="center" wrapText="1"/>
      <protection locked="0"/>
    </xf>
    <xf numFmtId="0" fontId="50" fillId="0" borderId="0" xfId="0" applyFont="1" applyAlignment="1" applyProtection="1">
      <alignment vertical="center" wrapText="1"/>
      <protection locked="0"/>
    </xf>
    <xf numFmtId="0" fontId="74" fillId="5" borderId="132" xfId="0" applyFont="1" applyFill="1" applyBorder="1" applyAlignment="1">
      <alignment horizontal="center" vertical="center" wrapText="1"/>
    </xf>
    <xf numFmtId="0" fontId="47" fillId="5" borderId="158" xfId="0" applyFont="1" applyFill="1" applyBorder="1" applyAlignment="1">
      <alignment horizontal="left" vertical="center" wrapText="1"/>
    </xf>
    <xf numFmtId="0" fontId="47" fillId="5" borderId="159" xfId="0" applyFont="1" applyFill="1" applyBorder="1" applyAlignment="1">
      <alignment horizontal="left" vertical="center" wrapText="1"/>
    </xf>
    <xf numFmtId="0" fontId="65" fillId="3" borderId="0" xfId="0" applyFont="1" applyFill="1" applyAlignment="1" applyProtection="1">
      <alignment horizontal="center" vertical="center"/>
      <protection locked="0"/>
    </xf>
    <xf numFmtId="0" fontId="6" fillId="3" borderId="0" xfId="0" applyFont="1" applyFill="1" applyAlignment="1">
      <alignment horizontal="center" vertical="center" wrapText="1"/>
    </xf>
    <xf numFmtId="0" fontId="65" fillId="4" borderId="0" xfId="0" applyFont="1" applyFill="1" applyAlignment="1">
      <alignment horizontal="center" vertical="center" wrapText="1"/>
    </xf>
    <xf numFmtId="0" fontId="20" fillId="5" borderId="40" xfId="1" applyFont="1" applyFill="1" applyBorder="1" applyAlignment="1" applyProtection="1">
      <alignment vertical="center" shrinkToFit="1"/>
      <protection locked="0"/>
    </xf>
    <xf numFmtId="0" fontId="20" fillId="5" borderId="41" xfId="1" applyFont="1" applyFill="1" applyBorder="1" applyAlignment="1" applyProtection="1">
      <alignment vertical="center" shrinkToFit="1"/>
      <protection locked="0"/>
    </xf>
    <xf numFmtId="0" fontId="20" fillId="5" borderId="42" xfId="1" applyFont="1" applyFill="1" applyBorder="1" applyAlignment="1" applyProtection="1">
      <alignment vertical="center" shrinkToFit="1"/>
      <protection locked="0"/>
    </xf>
    <xf numFmtId="0" fontId="20" fillId="5" borderId="43" xfId="1" applyFont="1" applyFill="1" applyBorder="1" applyAlignment="1" applyProtection="1">
      <alignment vertical="center" shrinkToFit="1"/>
      <protection locked="0"/>
    </xf>
    <xf numFmtId="0" fontId="20" fillId="5" borderId="42" xfId="1" applyFont="1" applyFill="1" applyBorder="1" applyAlignment="1" applyProtection="1">
      <alignment horizontal="left" vertical="center" shrinkToFit="1"/>
      <protection locked="0"/>
    </xf>
    <xf numFmtId="0" fontId="20" fillId="5" borderId="43" xfId="1" applyFont="1" applyFill="1" applyBorder="1" applyAlignment="1" applyProtection="1">
      <alignment horizontal="left" vertical="center" shrinkToFit="1"/>
      <protection locked="0"/>
    </xf>
    <xf numFmtId="0" fontId="20" fillId="5" borderId="27" xfId="0" applyFont="1" applyFill="1" applyBorder="1" applyAlignment="1">
      <alignment horizontal="center" vertical="center"/>
    </xf>
    <xf numFmtId="0" fontId="20" fillId="5" borderId="17" xfId="0" applyFont="1" applyFill="1" applyBorder="1" applyAlignment="1">
      <alignment horizontal="center" vertical="center"/>
    </xf>
    <xf numFmtId="0" fontId="20" fillId="5" borderId="28" xfId="0" applyFont="1" applyFill="1" applyBorder="1" applyAlignment="1">
      <alignment horizontal="center" vertical="center"/>
    </xf>
    <xf numFmtId="0" fontId="20" fillId="5" borderId="57" xfId="0" applyFont="1" applyFill="1" applyBorder="1" applyAlignment="1">
      <alignment horizontal="center" vertical="center"/>
    </xf>
    <xf numFmtId="0" fontId="20" fillId="5" borderId="21" xfId="0" applyFont="1" applyFill="1" applyBorder="1" applyAlignment="1">
      <alignment horizontal="center" vertical="center"/>
    </xf>
    <xf numFmtId="0" fontId="20" fillId="5" borderId="58" xfId="0" applyFont="1" applyFill="1" applyBorder="1" applyAlignment="1">
      <alignment horizontal="center" vertical="center"/>
    </xf>
    <xf numFmtId="0" fontId="22" fillId="5" borderId="6" xfId="0" applyFont="1" applyFill="1" applyBorder="1" applyAlignment="1">
      <alignment horizontal="center" vertical="center" wrapText="1"/>
    </xf>
    <xf numFmtId="0" fontId="22" fillId="5" borderId="8" xfId="0" applyFont="1" applyFill="1" applyBorder="1" applyAlignment="1">
      <alignment horizontal="center" vertical="center" wrapText="1"/>
    </xf>
    <xf numFmtId="0" fontId="22" fillId="5" borderId="8" xfId="0" applyFont="1" applyFill="1" applyBorder="1" applyAlignment="1">
      <alignment horizontal="center" vertical="center"/>
    </xf>
    <xf numFmtId="0" fontId="22" fillId="5" borderId="60" xfId="0" applyFont="1" applyFill="1" applyBorder="1" applyAlignment="1">
      <alignment horizontal="center" vertical="center"/>
    </xf>
    <xf numFmtId="0" fontId="11" fillId="3" borderId="44" xfId="0" applyFont="1" applyFill="1" applyBorder="1" applyAlignment="1" applyProtection="1">
      <alignment horizontal="left" vertical="center" shrinkToFit="1"/>
      <protection locked="0"/>
    </xf>
    <xf numFmtId="0" fontId="11" fillId="3" borderId="137" xfId="0" applyFont="1" applyFill="1" applyBorder="1" applyAlignment="1" applyProtection="1">
      <alignment horizontal="left" vertical="center" shrinkToFit="1"/>
      <protection locked="0"/>
    </xf>
    <xf numFmtId="0" fontId="11" fillId="3" borderId="55" xfId="0" applyFont="1" applyFill="1" applyBorder="1" applyAlignment="1" applyProtection="1">
      <alignment horizontal="left" vertical="center" shrinkToFit="1"/>
      <protection locked="0"/>
    </xf>
    <xf numFmtId="0" fontId="11" fillId="3" borderId="42" xfId="0" applyFont="1" applyFill="1" applyBorder="1" applyAlignment="1" applyProtection="1">
      <alignment horizontal="left" vertical="center" shrinkToFit="1"/>
      <protection locked="0"/>
    </xf>
    <xf numFmtId="0" fontId="11" fillId="3" borderId="135" xfId="0" applyFont="1" applyFill="1" applyBorder="1" applyAlignment="1" applyProtection="1">
      <alignment horizontal="left" vertical="center" shrinkToFit="1"/>
      <protection locked="0"/>
    </xf>
    <xf numFmtId="0" fontId="11" fillId="3" borderId="43" xfId="0" applyFont="1" applyFill="1" applyBorder="1" applyAlignment="1" applyProtection="1">
      <alignment horizontal="left" vertical="center" shrinkToFit="1"/>
      <protection locked="0"/>
    </xf>
    <xf numFmtId="0" fontId="11" fillId="3" borderId="45" xfId="0" applyFont="1" applyFill="1" applyBorder="1" applyAlignment="1" applyProtection="1">
      <alignment horizontal="left" vertical="center" shrinkToFit="1"/>
      <protection locked="0"/>
    </xf>
    <xf numFmtId="0" fontId="11" fillId="3" borderId="139" xfId="0" applyFont="1" applyFill="1" applyBorder="1" applyAlignment="1" applyProtection="1">
      <alignment horizontal="left" vertical="center" shrinkToFit="1"/>
      <protection locked="0"/>
    </xf>
    <xf numFmtId="0" fontId="11" fillId="3" borderId="46" xfId="0" applyFont="1" applyFill="1" applyBorder="1" applyAlignment="1" applyProtection="1">
      <alignment horizontal="left" vertical="center" shrinkToFit="1"/>
      <protection locked="0"/>
    </xf>
    <xf numFmtId="0" fontId="11" fillId="3" borderId="27" xfId="0" applyFont="1" applyFill="1" applyBorder="1" applyAlignment="1" applyProtection="1">
      <alignment horizontal="left" vertical="center" shrinkToFit="1"/>
      <protection locked="0"/>
    </xf>
    <xf numFmtId="0" fontId="11" fillId="3" borderId="17" xfId="0" applyFont="1" applyFill="1" applyBorder="1" applyAlignment="1" applyProtection="1">
      <alignment horizontal="left" vertical="center" shrinkToFit="1"/>
      <protection locked="0"/>
    </xf>
    <xf numFmtId="0" fontId="11" fillId="3" borderId="28" xfId="0" applyFont="1" applyFill="1" applyBorder="1" applyAlignment="1" applyProtection="1">
      <alignment horizontal="left" vertical="center" shrinkToFit="1"/>
      <protection locked="0"/>
    </xf>
    <xf numFmtId="0" fontId="11" fillId="3" borderId="40" xfId="0" applyFont="1" applyFill="1" applyBorder="1" applyAlignment="1" applyProtection="1">
      <alignment horizontal="left" vertical="center" shrinkToFit="1"/>
      <protection locked="0"/>
    </xf>
    <xf numFmtId="0" fontId="11" fillId="3" borderId="136" xfId="0" applyFont="1" applyFill="1" applyBorder="1" applyAlignment="1" applyProtection="1">
      <alignment horizontal="left" vertical="center" shrinkToFit="1"/>
      <protection locked="0"/>
    </xf>
    <xf numFmtId="0" fontId="11" fillId="3" borderId="41" xfId="0" applyFont="1" applyFill="1" applyBorder="1" applyAlignment="1" applyProtection="1">
      <alignment horizontal="left" vertical="center" shrinkToFit="1"/>
      <protection locked="0"/>
    </xf>
    <xf numFmtId="0" fontId="17" fillId="3" borderId="0" xfId="0" applyFont="1" applyFill="1" applyAlignment="1">
      <alignment horizontal="center" vertical="center"/>
    </xf>
    <xf numFmtId="0" fontId="20" fillId="5" borderId="33" xfId="1" applyFont="1" applyFill="1" applyBorder="1" applyAlignment="1">
      <alignment vertical="center" shrinkToFit="1"/>
    </xf>
    <xf numFmtId="0" fontId="20" fillId="5" borderId="34" xfId="1" applyFont="1" applyFill="1" applyBorder="1" applyAlignment="1">
      <alignment vertical="center" shrinkToFit="1"/>
    </xf>
    <xf numFmtId="0" fontId="20" fillId="5" borderId="29" xfId="1" applyFont="1" applyFill="1" applyBorder="1" applyAlignment="1" applyProtection="1">
      <alignment horizontal="center" vertical="center" textRotation="255"/>
      <protection locked="0"/>
    </xf>
    <xf numFmtId="0" fontId="20" fillId="5" borderId="39" xfId="1" applyFont="1" applyFill="1" applyBorder="1" applyAlignment="1" applyProtection="1">
      <alignment horizontal="center" vertical="center" textRotation="255"/>
      <protection locked="0"/>
    </xf>
    <xf numFmtId="0" fontId="11" fillId="5" borderId="27" xfId="0" applyFont="1" applyFill="1" applyBorder="1" applyAlignment="1">
      <alignment horizontal="center" vertical="center" shrinkToFit="1"/>
    </xf>
    <xf numFmtId="0" fontId="11" fillId="5" borderId="17" xfId="0" applyFont="1" applyFill="1" applyBorder="1" applyAlignment="1">
      <alignment horizontal="center" vertical="center" shrinkToFit="1"/>
    </xf>
    <xf numFmtId="0" fontId="11" fillId="5" borderId="28" xfId="0" applyFont="1" applyFill="1" applyBorder="1" applyAlignment="1">
      <alignment horizontal="center" vertical="center" shrinkToFit="1"/>
    </xf>
    <xf numFmtId="0" fontId="20" fillId="5" borderId="30" xfId="1" applyFont="1" applyFill="1" applyBorder="1" applyAlignment="1" applyProtection="1">
      <alignment vertical="center" shrinkToFit="1"/>
      <protection locked="0"/>
    </xf>
    <xf numFmtId="0" fontId="20" fillId="5" borderId="31" xfId="1" applyFont="1" applyFill="1" applyBorder="1" applyAlignment="1" applyProtection="1">
      <alignment vertical="center" shrinkToFit="1"/>
      <protection locked="0"/>
    </xf>
    <xf numFmtId="0" fontId="11" fillId="3" borderId="33" xfId="0" applyFont="1" applyFill="1" applyBorder="1" applyAlignment="1" applyProtection="1">
      <alignment horizontal="left" vertical="center" shrinkToFit="1"/>
      <protection locked="0"/>
    </xf>
    <xf numFmtId="0" fontId="11" fillId="3" borderId="25" xfId="0" applyFont="1" applyFill="1" applyBorder="1" applyAlignment="1" applyProtection="1">
      <alignment horizontal="left" vertical="center" shrinkToFit="1"/>
      <protection locked="0"/>
    </xf>
    <xf numFmtId="0" fontId="11" fillId="3" borderId="34" xfId="0" applyFont="1" applyFill="1" applyBorder="1" applyAlignment="1" applyProtection="1">
      <alignment horizontal="left" vertical="center" shrinkToFit="1"/>
      <protection locked="0"/>
    </xf>
    <xf numFmtId="0" fontId="20" fillId="5" borderId="77" xfId="1" applyFont="1" applyFill="1" applyBorder="1" applyAlignment="1" applyProtection="1">
      <alignment vertical="center" shrinkToFit="1"/>
      <protection locked="0"/>
    </xf>
    <xf numFmtId="0" fontId="20" fillId="5" borderId="79" xfId="1" applyFont="1" applyFill="1" applyBorder="1" applyAlignment="1" applyProtection="1">
      <alignment vertical="center" shrinkToFit="1"/>
      <protection locked="0"/>
    </xf>
    <xf numFmtId="0" fontId="20" fillId="5" borderId="49" xfId="1" applyFont="1" applyFill="1" applyBorder="1" applyAlignment="1">
      <alignment horizontal="center" vertical="center"/>
    </xf>
    <xf numFmtId="0" fontId="20" fillId="5" borderId="133" xfId="1" applyFont="1" applyFill="1" applyBorder="1" applyAlignment="1">
      <alignment horizontal="center" vertical="center"/>
    </xf>
    <xf numFmtId="0" fontId="20" fillId="5" borderId="50" xfId="1" applyFont="1" applyFill="1" applyBorder="1" applyAlignment="1">
      <alignment horizontal="center" vertical="center"/>
    </xf>
    <xf numFmtId="0" fontId="11" fillId="3" borderId="25" xfId="0" applyFont="1" applyFill="1" applyBorder="1" applyAlignment="1">
      <alignment horizontal="center" vertical="center" shrinkToFit="1"/>
    </xf>
    <xf numFmtId="0" fontId="11" fillId="3" borderId="34" xfId="0" applyFont="1" applyFill="1" applyBorder="1" applyAlignment="1">
      <alignment horizontal="center" vertical="center" shrinkToFit="1"/>
    </xf>
    <xf numFmtId="0" fontId="11" fillId="3" borderId="24" xfId="0" applyFont="1" applyFill="1" applyBorder="1" applyAlignment="1">
      <alignment horizontal="center" vertical="center" shrinkToFit="1"/>
    </xf>
    <xf numFmtId="0" fontId="11" fillId="3" borderId="36" xfId="0" applyFont="1" applyFill="1" applyBorder="1" applyAlignment="1">
      <alignment horizontal="center" vertical="center" shrinkToFit="1"/>
    </xf>
    <xf numFmtId="0" fontId="11" fillId="5" borderId="27" xfId="0" applyFont="1" applyFill="1" applyBorder="1" applyAlignment="1">
      <alignment horizontal="left" vertical="center" shrinkToFit="1"/>
    </xf>
    <xf numFmtId="0" fontId="11" fillId="5" borderId="17" xfId="0" applyFont="1" applyFill="1" applyBorder="1" applyAlignment="1">
      <alignment horizontal="left" vertical="center" shrinkToFit="1"/>
    </xf>
    <xf numFmtId="0" fontId="11" fillId="5" borderId="28" xfId="0" applyFont="1" applyFill="1" applyBorder="1" applyAlignment="1">
      <alignment horizontal="left" vertical="center" shrinkToFit="1"/>
    </xf>
    <xf numFmtId="0" fontId="11" fillId="3" borderId="17" xfId="0" applyFont="1" applyFill="1" applyBorder="1" applyAlignment="1">
      <alignment horizontal="right" vertical="center" shrinkToFit="1"/>
    </xf>
    <xf numFmtId="0" fontId="11" fillId="5" borderId="35" xfId="0" applyFont="1" applyFill="1" applyBorder="1" applyAlignment="1" applyProtection="1">
      <alignment horizontal="center" vertical="center" shrinkToFit="1"/>
      <protection locked="0"/>
    </xf>
    <xf numFmtId="0" fontId="11" fillId="5" borderId="24" xfId="0" applyFont="1" applyFill="1" applyBorder="1" applyAlignment="1" applyProtection="1">
      <alignment horizontal="center" vertical="center" shrinkToFit="1"/>
      <protection locked="0"/>
    </xf>
    <xf numFmtId="0" fontId="11" fillId="5" borderId="36" xfId="0" applyFont="1" applyFill="1" applyBorder="1" applyAlignment="1" applyProtection="1">
      <alignment horizontal="center" vertical="center" shrinkToFit="1"/>
      <protection locked="0"/>
    </xf>
    <xf numFmtId="0" fontId="11" fillId="3" borderId="35" xfId="0" applyFont="1" applyFill="1" applyBorder="1" applyAlignment="1" applyProtection="1">
      <alignment horizontal="left" vertical="center" shrinkToFit="1"/>
      <protection locked="0"/>
    </xf>
    <xf numFmtId="0" fontId="11" fillId="3" borderId="24" xfId="0" applyFont="1" applyFill="1" applyBorder="1" applyAlignment="1" applyProtection="1">
      <alignment horizontal="left" vertical="center" shrinkToFit="1"/>
      <protection locked="0"/>
    </xf>
    <xf numFmtId="0" fontId="11" fillId="3" borderId="36" xfId="0" applyFont="1" applyFill="1" applyBorder="1" applyAlignment="1" applyProtection="1">
      <alignment horizontal="left" vertical="center" shrinkToFit="1"/>
      <protection locked="0"/>
    </xf>
    <xf numFmtId="0" fontId="11" fillId="3" borderId="42" xfId="0" applyFont="1" applyFill="1" applyBorder="1" applyAlignment="1" applyProtection="1">
      <alignment horizontal="left" vertical="center"/>
      <protection locked="0"/>
    </xf>
    <xf numFmtId="0" fontId="11" fillId="3" borderId="135" xfId="0" applyFont="1" applyFill="1" applyBorder="1" applyAlignment="1" applyProtection="1">
      <alignment horizontal="left" vertical="center"/>
      <protection locked="0"/>
    </xf>
    <xf numFmtId="0" fontId="11" fillId="3" borderId="43" xfId="0" applyFont="1" applyFill="1" applyBorder="1" applyAlignment="1" applyProtection="1">
      <alignment horizontal="left" vertical="center"/>
      <protection locked="0"/>
    </xf>
    <xf numFmtId="0" fontId="0" fillId="5" borderId="33" xfId="0" applyFill="1" applyBorder="1" applyAlignment="1">
      <alignment horizontal="center" vertical="center" shrinkToFit="1"/>
    </xf>
    <xf numFmtId="0" fontId="0" fillId="5" borderId="35" xfId="0" applyFill="1" applyBorder="1" applyAlignment="1">
      <alignment horizontal="center" vertical="center" shrinkToFit="1"/>
    </xf>
    <xf numFmtId="176" fontId="35" fillId="5" borderId="26" xfId="0" applyNumberFormat="1" applyFont="1" applyFill="1" applyBorder="1" applyAlignment="1">
      <alignment horizontal="center" vertical="center" shrinkToFit="1"/>
    </xf>
    <xf numFmtId="176" fontId="34" fillId="5" borderId="26" xfId="0" applyNumberFormat="1" applyFont="1" applyFill="1" applyBorder="1" applyAlignment="1">
      <alignment horizontal="center" shrinkToFit="1"/>
    </xf>
    <xf numFmtId="176" fontId="34" fillId="5" borderId="26" xfId="0" applyNumberFormat="1" applyFont="1" applyFill="1" applyBorder="1" applyAlignment="1">
      <alignment horizontal="center" vertical="center" shrinkToFit="1"/>
    </xf>
    <xf numFmtId="0" fontId="0" fillId="5" borderId="26" xfId="0" applyFill="1" applyBorder="1" applyAlignment="1">
      <alignment horizontal="center" shrinkToFit="1"/>
    </xf>
    <xf numFmtId="176" fontId="34" fillId="5" borderId="26" xfId="0" applyNumberFormat="1" applyFont="1" applyFill="1" applyBorder="1" applyAlignment="1">
      <alignment horizontal="center" vertical="center" wrapText="1" shrinkToFit="1"/>
    </xf>
    <xf numFmtId="176" fontId="35" fillId="5" borderId="33" xfId="0" applyNumberFormat="1" applyFont="1" applyFill="1" applyBorder="1" applyAlignment="1">
      <alignment horizontal="center" vertical="center" shrinkToFit="1"/>
    </xf>
    <xf numFmtId="176" fontId="35" fillId="5" borderId="25" xfId="0" applyNumberFormat="1" applyFont="1" applyFill="1" applyBorder="1" applyAlignment="1">
      <alignment horizontal="center" vertical="center" shrinkToFit="1"/>
    </xf>
    <xf numFmtId="176" fontId="35" fillId="5" borderId="34" xfId="0" applyNumberFormat="1" applyFont="1" applyFill="1" applyBorder="1" applyAlignment="1">
      <alignment horizontal="center" vertical="center" shrinkToFit="1"/>
    </xf>
    <xf numFmtId="176" fontId="35" fillId="5" borderId="27" xfId="0" applyNumberFormat="1" applyFont="1" applyFill="1" applyBorder="1" applyAlignment="1">
      <alignment horizontal="center" shrinkToFit="1"/>
    </xf>
    <xf numFmtId="176" fontId="35" fillId="5" borderId="17" xfId="0" applyNumberFormat="1" applyFont="1" applyFill="1" applyBorder="1" applyAlignment="1">
      <alignment horizontal="center" shrinkToFit="1"/>
    </xf>
    <xf numFmtId="176" fontId="35" fillId="5" borderId="28" xfId="0" applyNumberFormat="1" applyFont="1" applyFill="1" applyBorder="1" applyAlignment="1">
      <alignment horizontal="center" shrinkToFit="1"/>
    </xf>
    <xf numFmtId="0" fontId="81" fillId="5" borderId="33" xfId="3" applyFont="1" applyFill="1" applyBorder="1" applyAlignment="1">
      <alignment horizontal="center" vertical="center"/>
    </xf>
    <xf numFmtId="0" fontId="81" fillId="5" borderId="34" xfId="3" applyFont="1" applyFill="1" applyBorder="1" applyAlignment="1">
      <alignment horizontal="center" vertical="center"/>
    </xf>
    <xf numFmtId="0" fontId="81" fillId="5" borderId="35" xfId="3" applyFont="1" applyFill="1" applyBorder="1" applyAlignment="1">
      <alignment horizontal="center" vertical="center"/>
    </xf>
    <xf numFmtId="0" fontId="81" fillId="5" borderId="36" xfId="3" applyFont="1" applyFill="1" applyBorder="1" applyAlignment="1">
      <alignment horizontal="center" vertical="center"/>
    </xf>
    <xf numFmtId="0" fontId="60" fillId="3" borderId="11" xfId="3" applyFont="1" applyFill="1" applyBorder="1" applyAlignment="1">
      <alignment horizontal="left" vertical="center"/>
    </xf>
    <xf numFmtId="0" fontId="60" fillId="3" borderId="20" xfId="3" applyFont="1" applyFill="1" applyBorder="1" applyAlignment="1">
      <alignment horizontal="left" vertical="center"/>
    </xf>
    <xf numFmtId="0" fontId="60" fillId="3" borderId="10" xfId="3" applyFont="1" applyFill="1" applyBorder="1" applyAlignment="1">
      <alignment horizontal="left" vertical="center"/>
    </xf>
    <xf numFmtId="0" fontId="60" fillId="3" borderId="4" xfId="3" applyFont="1" applyFill="1" applyBorder="1" applyAlignment="1">
      <alignment horizontal="left" vertical="center"/>
    </xf>
    <xf numFmtId="0" fontId="81" fillId="5" borderId="26" xfId="3" applyFont="1" applyFill="1" applyBorder="1" applyAlignment="1">
      <alignment horizontal="center" vertical="center"/>
    </xf>
    <xf numFmtId="0" fontId="81" fillId="5" borderId="27" xfId="3" applyFont="1" applyFill="1" applyBorder="1" applyAlignment="1">
      <alignment horizontal="center" vertical="center"/>
    </xf>
    <xf numFmtId="0" fontId="81" fillId="5" borderId="28" xfId="3" applyFont="1" applyFill="1" applyBorder="1" applyAlignment="1">
      <alignment horizontal="center" vertical="center"/>
    </xf>
    <xf numFmtId="0" fontId="62" fillId="3" borderId="11" xfId="3" applyFont="1" applyFill="1" applyBorder="1" applyAlignment="1">
      <alignment horizontal="left" vertical="top"/>
    </xf>
    <xf numFmtId="0" fontId="62" fillId="3" borderId="23" xfId="3" applyFont="1" applyFill="1" applyBorder="1" applyAlignment="1">
      <alignment horizontal="left" vertical="top"/>
    </xf>
    <xf numFmtId="0" fontId="62" fillId="3" borderId="20" xfId="3" applyFont="1" applyFill="1" applyBorder="1" applyAlignment="1">
      <alignment horizontal="left" vertical="top"/>
    </xf>
    <xf numFmtId="0" fontId="60" fillId="3" borderId="9" xfId="3" applyFont="1" applyFill="1" applyBorder="1" applyAlignment="1">
      <alignment horizontal="left" vertical="top" wrapText="1"/>
    </xf>
    <xf numFmtId="0" fontId="60" fillId="3" borderId="0" xfId="3" applyFont="1" applyFill="1" applyAlignment="1">
      <alignment horizontal="left" vertical="top" wrapText="1"/>
    </xf>
    <xf numFmtId="0" fontId="60" fillId="3" borderId="140" xfId="3" applyFont="1" applyFill="1" applyBorder="1" applyAlignment="1">
      <alignment horizontal="left" vertical="top" wrapText="1"/>
    </xf>
    <xf numFmtId="0" fontId="60" fillId="3" borderId="10" xfId="3" applyFont="1" applyFill="1" applyBorder="1" applyAlignment="1">
      <alignment horizontal="left" vertical="top"/>
    </xf>
    <xf numFmtId="0" fontId="60" fillId="3" borderId="5" xfId="3" applyFont="1" applyFill="1" applyBorder="1" applyAlignment="1">
      <alignment horizontal="left" vertical="top"/>
    </xf>
    <xf numFmtId="0" fontId="60" fillId="3" borderId="4" xfId="3" applyFont="1" applyFill="1" applyBorder="1" applyAlignment="1">
      <alignment horizontal="left" vertical="top"/>
    </xf>
    <xf numFmtId="0" fontId="24" fillId="5" borderId="26" xfId="3" applyFont="1" applyFill="1" applyBorder="1" applyAlignment="1">
      <alignment horizontal="left" vertical="center"/>
    </xf>
    <xf numFmtId="0" fontId="25" fillId="5" borderId="26" xfId="3" applyFont="1" applyFill="1" applyBorder="1" applyAlignment="1">
      <alignment horizontal="center" vertical="center"/>
    </xf>
    <xf numFmtId="0" fontId="25" fillId="5" borderId="26" xfId="3" applyFont="1" applyFill="1" applyBorder="1" applyAlignment="1">
      <alignment horizontal="left" vertical="center"/>
    </xf>
    <xf numFmtId="0" fontId="25" fillId="11" borderId="26" xfId="3" applyFont="1" applyFill="1" applyBorder="1" applyAlignment="1">
      <alignment horizontal="center" vertical="center"/>
    </xf>
    <xf numFmtId="0" fontId="25" fillId="0" borderId="0" xfId="3" applyFont="1" applyAlignment="1">
      <alignment horizontal="center" vertical="center"/>
    </xf>
    <xf numFmtId="0" fontId="24" fillId="5" borderId="99" xfId="3" applyFont="1" applyFill="1" applyBorder="1" applyAlignment="1">
      <alignment horizontal="center" vertical="center"/>
    </xf>
    <xf numFmtId="0" fontId="24" fillId="5" borderId="108" xfId="3" applyFont="1" applyFill="1" applyBorder="1" applyAlignment="1">
      <alignment horizontal="center" vertical="center"/>
    </xf>
    <xf numFmtId="0" fontId="24" fillId="3" borderId="0" xfId="3" applyFont="1" applyFill="1" applyAlignment="1">
      <alignment horizontal="left" vertical="center" wrapText="1"/>
    </xf>
    <xf numFmtId="0" fontId="24" fillId="5" borderId="26" xfId="3" applyFont="1" applyFill="1" applyBorder="1" applyAlignment="1">
      <alignment horizontal="left" vertical="center" wrapText="1"/>
    </xf>
    <xf numFmtId="0" fontId="24" fillId="5" borderId="92" xfId="3" applyFont="1" applyFill="1" applyBorder="1" applyAlignment="1">
      <alignment horizontal="center" vertical="center"/>
    </xf>
    <xf numFmtId="0" fontId="24" fillId="5" borderId="101" xfId="3" applyFont="1" applyFill="1" applyBorder="1" applyAlignment="1">
      <alignment horizontal="center" vertical="center"/>
    </xf>
    <xf numFmtId="0" fontId="24" fillId="5" borderId="93" xfId="3" applyFont="1" applyFill="1" applyBorder="1" applyAlignment="1">
      <alignment horizontal="center" vertical="center"/>
    </xf>
    <xf numFmtId="0" fontId="24" fillId="5" borderId="102" xfId="3" applyFont="1" applyFill="1" applyBorder="1" applyAlignment="1">
      <alignment horizontal="center" vertical="center"/>
    </xf>
    <xf numFmtId="0" fontId="24" fillId="5" borderId="94" xfId="3" applyFont="1" applyFill="1" applyBorder="1" applyAlignment="1">
      <alignment horizontal="left" vertical="center"/>
    </xf>
    <xf numFmtId="0" fontId="24" fillId="5" borderId="95" xfId="3" applyFont="1" applyFill="1" applyBorder="1" applyAlignment="1">
      <alignment horizontal="left" vertical="center"/>
    </xf>
    <xf numFmtId="0" fontId="24" fillId="5" borderId="103" xfId="3" applyFont="1" applyFill="1" applyBorder="1" applyAlignment="1">
      <alignment horizontal="left" vertical="center"/>
    </xf>
    <xf numFmtId="0" fontId="24" fillId="5" borderId="104" xfId="3" applyFont="1" applyFill="1" applyBorder="1" applyAlignment="1">
      <alignment horizontal="left" vertical="center"/>
    </xf>
    <xf numFmtId="0" fontId="24" fillId="5" borderId="96" xfId="3" applyFont="1" applyFill="1" applyBorder="1" applyAlignment="1">
      <alignment horizontal="center" vertical="center"/>
    </xf>
    <xf numFmtId="0" fontId="24" fillId="5" borderId="97" xfId="3" applyFont="1" applyFill="1" applyBorder="1" applyAlignment="1">
      <alignment horizontal="center" vertical="center"/>
    </xf>
    <xf numFmtId="0" fontId="24" fillId="5" borderId="98" xfId="3" applyFont="1" applyFill="1" applyBorder="1" applyAlignment="1">
      <alignment horizontal="center" vertical="center"/>
    </xf>
    <xf numFmtId="0" fontId="24" fillId="5" borderId="105" xfId="3" applyFont="1" applyFill="1" applyBorder="1" applyAlignment="1">
      <alignment horizontal="center" vertical="center"/>
    </xf>
    <xf numFmtId="0" fontId="24" fillId="5" borderId="106" xfId="3" applyFont="1" applyFill="1" applyBorder="1" applyAlignment="1">
      <alignment horizontal="center" vertical="center"/>
    </xf>
    <xf numFmtId="0" fontId="24" fillId="5" borderId="107" xfId="3" applyFont="1" applyFill="1" applyBorder="1" applyAlignment="1">
      <alignment horizontal="center" vertical="center"/>
    </xf>
    <xf numFmtId="0" fontId="24" fillId="5" borderId="32" xfId="3" applyFont="1" applyFill="1" applyBorder="1" applyAlignment="1">
      <alignment horizontal="center" vertical="center"/>
    </xf>
    <xf numFmtId="0" fontId="24" fillId="5" borderId="26" xfId="3" applyFont="1" applyFill="1" applyBorder="1" applyAlignment="1">
      <alignment horizontal="center" vertical="center"/>
    </xf>
    <xf numFmtId="0" fontId="24" fillId="5" borderId="33" xfId="3" applyFont="1" applyFill="1" applyBorder="1" applyAlignment="1">
      <alignment horizontal="center" vertical="center"/>
    </xf>
    <xf numFmtId="0" fontId="24" fillId="5" borderId="25" xfId="3" applyFont="1" applyFill="1" applyBorder="1" applyAlignment="1">
      <alignment horizontal="center" vertical="center"/>
    </xf>
    <xf numFmtId="0" fontId="24" fillId="5" borderId="35" xfId="3" applyFont="1" applyFill="1" applyBorder="1" applyAlignment="1">
      <alignment horizontal="center" vertical="center"/>
    </xf>
    <xf numFmtId="0" fontId="24" fillId="5" borderId="24" xfId="3" applyFont="1" applyFill="1" applyBorder="1" applyAlignment="1">
      <alignment horizontal="center" vertical="center"/>
    </xf>
    <xf numFmtId="0" fontId="28" fillId="5" borderId="65" xfId="3" applyFont="1" applyFill="1" applyBorder="1" applyAlignment="1">
      <alignment horizontal="center" vertical="center" wrapText="1"/>
    </xf>
    <xf numFmtId="0" fontId="28" fillId="5" borderId="114" xfId="3" applyFont="1" applyFill="1" applyBorder="1" applyAlignment="1">
      <alignment horizontal="center" vertical="center" wrapText="1"/>
    </xf>
    <xf numFmtId="0" fontId="24" fillId="11" borderId="11" xfId="3" applyFont="1" applyFill="1" applyBorder="1" applyAlignment="1">
      <alignment horizontal="right" vertical="center" wrapText="1"/>
    </xf>
    <xf numFmtId="0" fontId="24" fillId="11" borderId="20" xfId="3" applyFont="1" applyFill="1" applyBorder="1" applyAlignment="1">
      <alignment horizontal="right" vertical="center" wrapText="1"/>
    </xf>
    <xf numFmtId="0" fontId="24" fillId="11" borderId="10" xfId="3" applyFont="1" applyFill="1" applyBorder="1" applyAlignment="1">
      <alignment horizontal="right" vertical="center" wrapText="1"/>
    </xf>
    <xf numFmtId="0" fontId="24" fillId="11" borderId="4" xfId="3" applyFont="1" applyFill="1" applyBorder="1" applyAlignment="1">
      <alignment horizontal="right" vertical="center" wrapText="1"/>
    </xf>
    <xf numFmtId="0" fontId="24" fillId="3" borderId="65" xfId="3" applyFont="1" applyFill="1" applyBorder="1" applyAlignment="1" applyProtection="1">
      <alignment horizontal="center" vertical="center" wrapText="1"/>
      <protection locked="0"/>
    </xf>
    <xf numFmtId="0" fontId="24" fillId="3" borderId="109" xfId="3" applyFont="1" applyFill="1" applyBorder="1" applyAlignment="1" applyProtection="1">
      <alignment horizontal="center" vertical="center" wrapText="1"/>
      <protection locked="0"/>
    </xf>
    <xf numFmtId="0" fontId="24" fillId="3" borderId="114" xfId="3" applyFont="1" applyFill="1" applyBorder="1" applyAlignment="1" applyProtection="1">
      <alignment horizontal="center" vertical="center" wrapText="1"/>
      <protection locked="0"/>
    </xf>
    <xf numFmtId="0" fontId="24" fillId="3" borderId="115" xfId="3" applyFont="1" applyFill="1" applyBorder="1" applyAlignment="1" applyProtection="1">
      <alignment horizontal="center" vertical="center" wrapText="1"/>
      <protection locked="0"/>
    </xf>
    <xf numFmtId="0" fontId="24" fillId="3" borderId="64" xfId="3" applyFont="1" applyFill="1" applyBorder="1" applyAlignment="1" applyProtection="1">
      <alignment horizontal="center" vertical="center" shrinkToFit="1"/>
      <protection locked="0"/>
    </xf>
    <xf numFmtId="0" fontId="24" fillId="3" borderId="121" xfId="3" applyFont="1" applyFill="1" applyBorder="1" applyAlignment="1" applyProtection="1">
      <alignment horizontal="center" vertical="center" shrinkToFit="1"/>
      <protection locked="0"/>
    </xf>
    <xf numFmtId="0" fontId="24" fillId="3" borderId="64" xfId="3" applyFont="1" applyFill="1" applyBorder="1" applyAlignment="1" applyProtection="1">
      <alignment vertical="center" wrapText="1"/>
      <protection locked="0"/>
    </xf>
    <xf numFmtId="0" fontId="24" fillId="3" borderId="89" xfId="3" applyFont="1" applyFill="1" applyBorder="1" applyAlignment="1" applyProtection="1">
      <alignment vertical="center" wrapText="1"/>
      <protection locked="0"/>
    </xf>
    <xf numFmtId="0" fontId="24" fillId="3" borderId="65" xfId="3" applyFont="1" applyFill="1" applyBorder="1" applyAlignment="1" applyProtection="1">
      <alignment horizontal="left" vertical="center"/>
      <protection locked="0"/>
    </xf>
    <xf numFmtId="0" fontId="24" fillId="3" borderId="34" xfId="3" applyFont="1" applyFill="1" applyBorder="1" applyAlignment="1" applyProtection="1">
      <alignment horizontal="left" vertical="center"/>
      <protection locked="0"/>
    </xf>
    <xf numFmtId="0" fontId="24" fillId="3" borderId="114" xfId="3" applyFont="1" applyFill="1" applyBorder="1" applyAlignment="1" applyProtection="1">
      <alignment horizontal="left" vertical="center"/>
      <protection locked="0"/>
    </xf>
    <xf numFmtId="0" fontId="24" fillId="3" borderId="36" xfId="3" applyFont="1" applyFill="1" applyBorder="1" applyAlignment="1" applyProtection="1">
      <alignment horizontal="left" vertical="center"/>
      <protection locked="0"/>
    </xf>
    <xf numFmtId="0" fontId="59" fillId="3" borderId="29" xfId="0" applyFont="1" applyFill="1" applyBorder="1" applyAlignment="1">
      <alignment horizontal="center" vertical="center"/>
    </xf>
    <xf numFmtId="0" fontId="59" fillId="3" borderId="32" xfId="0" applyFont="1" applyFill="1" applyBorder="1" applyAlignment="1">
      <alignment horizontal="center" vertical="center"/>
    </xf>
    <xf numFmtId="49" fontId="24" fillId="6" borderId="77" xfId="3" applyNumberFormat="1" applyFont="1" applyFill="1" applyBorder="1" applyAlignment="1" applyProtection="1">
      <alignment horizontal="center" vertical="center"/>
      <protection locked="0"/>
    </xf>
    <xf numFmtId="49" fontId="24" fillId="6" borderId="78" xfId="3" applyNumberFormat="1" applyFont="1" applyFill="1" applyBorder="1" applyAlignment="1" applyProtection="1">
      <alignment horizontal="center" vertical="center"/>
      <protection locked="0"/>
    </xf>
    <xf numFmtId="49" fontId="24" fillId="6" borderId="79" xfId="3" applyNumberFormat="1" applyFont="1" applyFill="1" applyBorder="1" applyAlignment="1" applyProtection="1">
      <alignment horizontal="center" vertical="center"/>
      <protection locked="0"/>
    </xf>
    <xf numFmtId="0" fontId="24" fillId="5" borderId="81" xfId="3" applyFont="1" applyFill="1" applyBorder="1" applyAlignment="1">
      <alignment horizontal="center" vertical="center"/>
    </xf>
    <xf numFmtId="0" fontId="24" fillId="5" borderId="80" xfId="3" applyFont="1" applyFill="1" applyBorder="1" applyAlignment="1">
      <alignment horizontal="center" vertical="center"/>
    </xf>
    <xf numFmtId="0" fontId="24" fillId="5" borderId="63" xfId="3" applyFont="1" applyFill="1" applyBorder="1" applyAlignment="1">
      <alignment horizontal="center" vertical="center" wrapText="1"/>
    </xf>
    <xf numFmtId="0" fontId="24" fillId="5" borderId="113" xfId="3" applyFont="1" applyFill="1" applyBorder="1" applyAlignment="1">
      <alignment horizontal="center" vertical="center" wrapText="1"/>
    </xf>
    <xf numFmtId="0" fontId="24" fillId="5" borderId="152" xfId="3" applyFont="1" applyFill="1" applyBorder="1" applyAlignment="1">
      <alignment horizontal="center" vertical="center" wrapText="1"/>
    </xf>
    <xf numFmtId="0" fontId="24" fillId="5" borderId="153" xfId="3" applyFont="1" applyFill="1" applyBorder="1" applyAlignment="1">
      <alignment horizontal="center" vertical="center" wrapText="1"/>
    </xf>
    <xf numFmtId="0" fontId="24" fillId="3" borderId="82" xfId="3" applyFont="1" applyFill="1" applyBorder="1" applyAlignment="1" applyProtection="1">
      <alignment horizontal="center" vertical="center" wrapText="1"/>
      <protection locked="0"/>
    </xf>
    <xf numFmtId="0" fontId="24" fillId="3" borderId="219" xfId="3" applyFont="1" applyFill="1" applyBorder="1" applyAlignment="1" applyProtection="1">
      <alignment horizontal="center" vertical="center" wrapText="1"/>
      <protection locked="0"/>
    </xf>
    <xf numFmtId="0" fontId="24" fillId="3" borderId="63" xfId="3" applyFont="1" applyFill="1" applyBorder="1" applyAlignment="1" applyProtection="1">
      <alignment horizontal="center" vertical="center" wrapText="1"/>
      <protection locked="0"/>
    </xf>
    <xf numFmtId="0" fontId="24" fillId="3" borderId="75" xfId="3" applyFont="1" applyFill="1" applyBorder="1" applyAlignment="1" applyProtection="1">
      <alignment horizontal="center" vertical="center" wrapText="1"/>
      <protection locked="0"/>
    </xf>
    <xf numFmtId="0" fontId="24" fillId="3" borderId="113" xfId="3" applyFont="1" applyFill="1" applyBorder="1" applyAlignment="1" applyProtection="1">
      <alignment horizontal="center" vertical="center" wrapText="1"/>
      <protection locked="0"/>
    </xf>
    <xf numFmtId="0" fontId="24" fillId="3" borderId="89" xfId="3" applyFont="1" applyFill="1" applyBorder="1" applyAlignment="1" applyProtection="1">
      <alignment horizontal="center" vertical="center" shrinkToFit="1"/>
      <protection locked="0"/>
    </xf>
    <xf numFmtId="0" fontId="24" fillId="3" borderId="88" xfId="3" applyFont="1" applyFill="1" applyBorder="1" applyAlignment="1" applyProtection="1">
      <alignment horizontal="center" vertical="center" wrapText="1"/>
      <protection locked="0"/>
    </xf>
    <xf numFmtId="0" fontId="24" fillId="3" borderId="83" xfId="3" applyFont="1" applyFill="1" applyBorder="1" applyAlignment="1" applyProtection="1">
      <alignment horizontal="left" vertical="center"/>
      <protection locked="0"/>
    </xf>
    <xf numFmtId="0" fontId="24" fillId="3" borderId="84" xfId="3" applyFont="1" applyFill="1" applyBorder="1" applyAlignment="1" applyProtection="1">
      <alignment horizontal="left" vertical="center"/>
      <protection locked="0"/>
    </xf>
    <xf numFmtId="0" fontId="24" fillId="3" borderId="90" xfId="3" applyFont="1" applyFill="1" applyBorder="1" applyAlignment="1" applyProtection="1">
      <alignment horizontal="left" vertical="center"/>
      <protection locked="0"/>
    </xf>
    <xf numFmtId="0" fontId="24" fillId="3" borderId="79" xfId="3" applyFont="1" applyFill="1" applyBorder="1" applyAlignment="1" applyProtection="1">
      <alignment horizontal="left" vertical="center"/>
      <protection locked="0"/>
    </xf>
    <xf numFmtId="0" fontId="24" fillId="3" borderId="63" xfId="3" applyFont="1" applyFill="1" applyBorder="1" applyAlignment="1" applyProtection="1">
      <alignment horizontal="center" vertical="center" shrinkToFit="1"/>
      <protection locked="0"/>
    </xf>
    <xf numFmtId="0" fontId="24" fillId="3" borderId="113" xfId="3" applyFont="1" applyFill="1" applyBorder="1" applyAlignment="1" applyProtection="1">
      <alignment horizontal="center" vertical="center" shrinkToFit="1"/>
      <protection locked="0"/>
    </xf>
    <xf numFmtId="0" fontId="24" fillId="3" borderId="63" xfId="3" applyFont="1" applyFill="1" applyBorder="1" applyAlignment="1" applyProtection="1">
      <alignment vertical="center" wrapText="1"/>
      <protection locked="0"/>
    </xf>
    <xf numFmtId="0" fontId="24" fillId="3" borderId="113" xfId="3" applyFont="1" applyFill="1" applyBorder="1" applyAlignment="1" applyProtection="1">
      <alignment vertical="center" wrapText="1"/>
      <protection locked="0"/>
    </xf>
    <xf numFmtId="0" fontId="24" fillId="5" borderId="29" xfId="3" applyFont="1" applyFill="1" applyBorder="1" applyAlignment="1">
      <alignment horizontal="center" vertical="center"/>
    </xf>
    <xf numFmtId="0" fontId="24" fillId="5" borderId="62" xfId="3" applyFont="1" applyFill="1" applyBorder="1" applyAlignment="1">
      <alignment horizontal="center" vertical="center" wrapText="1"/>
    </xf>
    <xf numFmtId="0" fontId="24" fillId="5" borderId="100" xfId="3" applyFont="1" applyFill="1" applyBorder="1" applyAlignment="1">
      <alignment horizontal="center" vertical="center" wrapText="1"/>
    </xf>
    <xf numFmtId="0" fontId="24" fillId="3" borderId="62" xfId="3" applyFont="1" applyFill="1" applyBorder="1" applyAlignment="1" applyProtection="1">
      <alignment horizontal="center" vertical="center" wrapText="1"/>
      <protection locked="0"/>
    </xf>
    <xf numFmtId="0" fontId="24" fillId="3" borderId="100" xfId="3" applyFont="1" applyFill="1" applyBorder="1" applyAlignment="1" applyProtection="1">
      <alignment horizontal="center" vertical="center" wrapText="1"/>
      <protection locked="0"/>
    </xf>
    <xf numFmtId="0" fontId="24" fillId="3" borderId="157" xfId="3" applyFont="1" applyFill="1" applyBorder="1" applyAlignment="1" applyProtection="1">
      <alignment horizontal="left" vertical="center"/>
      <protection locked="0"/>
    </xf>
    <xf numFmtId="0" fontId="24" fillId="3" borderId="73" xfId="3" applyFont="1" applyFill="1" applyBorder="1" applyAlignment="1" applyProtection="1">
      <alignment horizontal="left" vertical="center"/>
      <protection locked="0"/>
    </xf>
    <xf numFmtId="0" fontId="24" fillId="3" borderId="118" xfId="3" applyFont="1" applyFill="1" applyBorder="1" applyAlignment="1" applyProtection="1">
      <alignment horizontal="center" vertical="center" shrinkToFit="1"/>
      <protection locked="0"/>
    </xf>
    <xf numFmtId="0" fontId="24" fillId="3" borderId="118" xfId="3" applyFont="1" applyFill="1" applyBorder="1" applyAlignment="1" applyProtection="1">
      <alignment vertical="center" wrapText="1"/>
      <protection locked="0"/>
    </xf>
    <xf numFmtId="0" fontId="24" fillId="3" borderId="76" xfId="3" applyFont="1" applyFill="1" applyBorder="1" applyAlignment="1" applyProtection="1">
      <alignment horizontal="center" vertical="center" wrapText="1"/>
      <protection locked="0"/>
    </xf>
    <xf numFmtId="0" fontId="24" fillId="3" borderId="141" xfId="3" applyFont="1" applyFill="1" applyBorder="1" applyAlignment="1" applyProtection="1">
      <alignment horizontal="center" vertical="center" wrapText="1"/>
      <protection locked="0"/>
    </xf>
    <xf numFmtId="0" fontId="24" fillId="5" borderId="155" xfId="3" applyFont="1" applyFill="1" applyBorder="1" applyAlignment="1">
      <alignment horizontal="center" vertical="center"/>
    </xf>
    <xf numFmtId="0" fontId="24" fillId="5" borderId="75" xfId="3" applyFont="1" applyFill="1" applyBorder="1" applyAlignment="1">
      <alignment horizontal="center" vertical="center" wrapText="1"/>
    </xf>
    <xf numFmtId="0" fontId="24" fillId="5" borderId="156" xfId="3" applyFont="1" applyFill="1" applyBorder="1" applyAlignment="1">
      <alignment horizontal="center" vertical="center" wrapText="1"/>
    </xf>
    <xf numFmtId="0" fontId="24" fillId="5" borderId="117" xfId="3" applyFont="1" applyFill="1" applyBorder="1" applyAlignment="1" applyProtection="1">
      <alignment horizontal="center" vertical="center" wrapText="1"/>
      <protection locked="0"/>
    </xf>
    <xf numFmtId="0" fontId="24" fillId="5" borderId="88" xfId="3" applyFont="1" applyFill="1" applyBorder="1" applyAlignment="1" applyProtection="1">
      <alignment horizontal="center" vertical="center" wrapText="1"/>
      <protection locked="0"/>
    </xf>
    <xf numFmtId="0" fontId="24" fillId="5" borderId="26" xfId="3" applyFont="1" applyFill="1" applyBorder="1" applyAlignment="1" applyProtection="1">
      <alignment horizontal="center" vertical="center" wrapText="1"/>
      <protection locked="0"/>
    </xf>
    <xf numFmtId="0" fontId="24" fillId="5" borderId="59" xfId="3" applyFont="1" applyFill="1" applyBorder="1" applyAlignment="1" applyProtection="1">
      <alignment horizontal="center" vertical="center" wrapText="1"/>
      <protection locked="0"/>
    </xf>
    <xf numFmtId="0" fontId="24" fillId="5" borderId="26" xfId="3" applyFont="1" applyFill="1" applyBorder="1" applyAlignment="1">
      <alignment horizontal="center" vertical="center" wrapText="1"/>
    </xf>
    <xf numFmtId="0" fontId="24" fillId="5" borderId="59" xfId="3" applyFont="1" applyFill="1" applyBorder="1" applyAlignment="1">
      <alignment horizontal="center" vertical="center" wrapText="1"/>
    </xf>
    <xf numFmtId="0" fontId="24" fillId="5" borderId="159" xfId="3" applyFont="1" applyFill="1" applyBorder="1" applyAlignment="1">
      <alignment horizontal="center" vertical="center"/>
    </xf>
    <xf numFmtId="0" fontId="24" fillId="5" borderId="161" xfId="3" applyFont="1" applyFill="1" applyBorder="1" applyAlignment="1">
      <alignment horizontal="center" vertical="center"/>
    </xf>
    <xf numFmtId="0" fontId="24" fillId="5" borderId="13" xfId="3" applyFont="1" applyFill="1" applyBorder="1" applyAlignment="1">
      <alignment horizontal="center" vertical="center"/>
    </xf>
    <xf numFmtId="0" fontId="57" fillId="10" borderId="33" xfId="0" applyFont="1" applyFill="1" applyBorder="1" applyAlignment="1">
      <alignment horizontal="center" vertical="center"/>
    </xf>
    <xf numFmtId="0" fontId="57" fillId="10" borderId="34" xfId="0" applyFont="1" applyFill="1" applyBorder="1" applyAlignment="1">
      <alignment horizontal="center" vertical="center"/>
    </xf>
    <xf numFmtId="0" fontId="57" fillId="10" borderId="35" xfId="0" applyFont="1" applyFill="1" applyBorder="1" applyAlignment="1">
      <alignment horizontal="center" vertical="center"/>
    </xf>
    <xf numFmtId="0" fontId="57" fillId="10" borderId="36" xfId="0" applyFont="1" applyFill="1" applyBorder="1" applyAlignment="1">
      <alignment horizontal="center" vertical="center"/>
    </xf>
    <xf numFmtId="0" fontId="24" fillId="3" borderId="0" xfId="3" applyFont="1" applyFill="1" applyAlignment="1">
      <alignment horizontal="center" vertical="center" textRotation="255"/>
    </xf>
    <xf numFmtId="0" fontId="24" fillId="5" borderId="131" xfId="3" applyFont="1" applyFill="1" applyBorder="1" applyAlignment="1">
      <alignment horizontal="center" vertical="center"/>
    </xf>
    <xf numFmtId="0" fontId="24" fillId="5" borderId="132" xfId="3" applyFont="1" applyFill="1" applyBorder="1" applyAlignment="1">
      <alignment horizontal="center" vertical="center"/>
    </xf>
    <xf numFmtId="0" fontId="24" fillId="5" borderId="59" xfId="3" applyFont="1" applyFill="1" applyBorder="1" applyAlignment="1">
      <alignment horizontal="center" vertical="center"/>
    </xf>
    <xf numFmtId="0" fontId="24" fillId="5" borderId="27" xfId="3" applyFont="1" applyFill="1" applyBorder="1" applyAlignment="1">
      <alignment horizontal="center" vertical="center" wrapText="1"/>
    </xf>
    <xf numFmtId="0" fontId="24" fillId="5" borderId="57" xfId="3" applyFont="1" applyFill="1" applyBorder="1" applyAlignment="1">
      <alignment horizontal="center" vertical="center" wrapText="1"/>
    </xf>
    <xf numFmtId="0" fontId="24" fillId="5" borderId="131" xfId="3" applyFont="1" applyFill="1" applyBorder="1" applyAlignment="1" applyProtection="1">
      <alignment horizontal="center" vertical="center" wrapText="1"/>
      <protection locked="0"/>
    </xf>
    <xf numFmtId="0" fontId="24" fillId="5" borderId="132" xfId="3" applyFont="1" applyFill="1" applyBorder="1" applyAlignment="1" applyProtection="1">
      <alignment horizontal="center" vertical="center" wrapText="1"/>
      <protection locked="0"/>
    </xf>
    <xf numFmtId="0" fontId="24" fillId="5" borderId="160" xfId="3" applyFont="1" applyFill="1" applyBorder="1" applyAlignment="1">
      <alignment horizontal="center" vertical="center"/>
    </xf>
    <xf numFmtId="0" fontId="24" fillId="5" borderId="159" xfId="3" applyFont="1" applyFill="1" applyBorder="1" applyAlignment="1">
      <alignment horizontal="center" vertical="center" wrapText="1"/>
    </xf>
    <xf numFmtId="0" fontId="26" fillId="5" borderId="159" xfId="3" applyFont="1" applyFill="1" applyBorder="1" applyAlignment="1">
      <alignment horizontal="center" vertical="center" wrapText="1"/>
    </xf>
    <xf numFmtId="0" fontId="26" fillId="5" borderId="26" xfId="3" applyFont="1" applyFill="1" applyBorder="1" applyAlignment="1">
      <alignment horizontal="center" vertical="center" wrapText="1"/>
    </xf>
    <xf numFmtId="0" fontId="57" fillId="10" borderId="29" xfId="0" applyFont="1" applyFill="1" applyBorder="1" applyAlignment="1">
      <alignment horizontal="center" vertical="center"/>
    </xf>
    <xf numFmtId="0" fontId="57" fillId="10" borderId="32" xfId="0" applyFont="1" applyFill="1" applyBorder="1" applyAlignment="1">
      <alignment horizontal="center" vertical="center"/>
    </xf>
    <xf numFmtId="49" fontId="24" fillId="5" borderId="57" xfId="3" applyNumberFormat="1" applyFont="1" applyFill="1" applyBorder="1" applyAlignment="1">
      <alignment horizontal="center" vertical="center"/>
    </xf>
    <xf numFmtId="49" fontId="24" fillId="5" borderId="21" xfId="3" applyNumberFormat="1" applyFont="1" applyFill="1" applyBorder="1" applyAlignment="1">
      <alignment horizontal="center" vertical="center"/>
    </xf>
    <xf numFmtId="49" fontId="24" fillId="5" borderId="58" xfId="3" applyNumberFormat="1" applyFont="1" applyFill="1" applyBorder="1" applyAlignment="1">
      <alignment horizontal="center" vertical="center"/>
    </xf>
    <xf numFmtId="0" fontId="24" fillId="5" borderId="26" xfId="3" applyFont="1" applyFill="1" applyBorder="1" applyAlignment="1">
      <alignment horizontal="center" vertical="center" shrinkToFit="1"/>
    </xf>
    <xf numFmtId="0" fontId="24" fillId="5" borderId="59" xfId="3" applyFont="1" applyFill="1" applyBorder="1" applyAlignment="1">
      <alignment horizontal="center" vertical="center" shrinkToFit="1"/>
    </xf>
    <xf numFmtId="0" fontId="26" fillId="5" borderId="26" xfId="3" applyFont="1" applyFill="1" applyBorder="1" applyAlignment="1">
      <alignment vertical="center" wrapText="1"/>
    </xf>
    <xf numFmtId="0" fontId="26" fillId="5" borderId="59" xfId="3" applyFont="1" applyFill="1" applyBorder="1" applyAlignment="1">
      <alignment vertical="center" wrapText="1"/>
    </xf>
    <xf numFmtId="0" fontId="32" fillId="5" borderId="26" xfId="3" applyFont="1" applyFill="1" applyBorder="1" applyAlignment="1">
      <alignment horizontal="left" vertical="center"/>
    </xf>
    <xf numFmtId="0" fontId="24" fillId="5" borderId="27" xfId="3" applyFont="1" applyFill="1" applyBorder="1" applyAlignment="1">
      <alignment horizontal="left" vertical="center"/>
    </xf>
    <xf numFmtId="0" fontId="24" fillId="5" borderId="59" xfId="3" applyFont="1" applyFill="1" applyBorder="1" applyAlignment="1">
      <alignment horizontal="left" vertical="center"/>
    </xf>
    <xf numFmtId="0" fontId="24" fillId="5" borderId="57" xfId="3" applyFont="1" applyFill="1" applyBorder="1" applyAlignment="1">
      <alignment horizontal="left" vertical="center"/>
    </xf>
    <xf numFmtId="58" fontId="79" fillId="3" borderId="26" xfId="3" applyNumberFormat="1" applyFont="1" applyFill="1" applyBorder="1" applyAlignment="1" applyProtection="1">
      <alignment horizontal="center" vertical="center"/>
      <protection locked="0"/>
    </xf>
    <xf numFmtId="0" fontId="79" fillId="3" borderId="26" xfId="3" applyFont="1" applyFill="1" applyBorder="1" applyAlignment="1" applyProtection="1">
      <alignment horizontal="center" vertical="center"/>
      <protection locked="0"/>
    </xf>
    <xf numFmtId="0" fontId="109" fillId="3" borderId="0" xfId="3" applyFont="1" applyFill="1" applyAlignment="1">
      <alignment horizontal="center" vertical="center" wrapText="1"/>
    </xf>
    <xf numFmtId="0" fontId="26" fillId="3" borderId="0" xfId="3" applyFont="1" applyFill="1" applyAlignment="1">
      <alignment horizontal="center" vertical="center"/>
    </xf>
    <xf numFmtId="0" fontId="78" fillId="5" borderId="27" xfId="4" applyFont="1" applyFill="1" applyBorder="1" applyAlignment="1">
      <alignment horizontal="left" vertical="center" shrinkToFit="1"/>
    </xf>
    <xf numFmtId="0" fontId="78" fillId="5" borderId="17" xfId="4" applyFont="1" applyFill="1" applyBorder="1" applyAlignment="1">
      <alignment horizontal="left" vertical="center" shrinkToFit="1"/>
    </xf>
    <xf numFmtId="0" fontId="78" fillId="5" borderId="28" xfId="4" applyFont="1" applyFill="1" applyBorder="1" applyAlignment="1">
      <alignment horizontal="left" vertical="center" shrinkToFit="1"/>
    </xf>
    <xf numFmtId="0" fontId="26" fillId="5" borderId="158" xfId="3" applyFont="1" applyFill="1" applyBorder="1" applyAlignment="1">
      <alignment horizontal="center" vertical="center" wrapText="1"/>
    </xf>
    <xf numFmtId="0" fontId="26" fillId="5" borderId="131" xfId="3" applyFont="1" applyFill="1" applyBorder="1" applyAlignment="1">
      <alignment horizontal="center" vertical="center" wrapText="1"/>
    </xf>
    <xf numFmtId="0" fontId="55" fillId="5" borderId="159" xfId="3" applyFont="1" applyFill="1" applyBorder="1" applyAlignment="1">
      <alignment horizontal="center" vertical="center" wrapText="1"/>
    </xf>
    <xf numFmtId="0" fontId="55" fillId="5" borderId="26" xfId="3" applyFont="1" applyFill="1" applyBorder="1" applyAlignment="1">
      <alignment horizontal="center" vertical="center" wrapText="1"/>
    </xf>
    <xf numFmtId="0" fontId="26" fillId="5" borderId="207" xfId="3" applyFont="1" applyFill="1" applyBorder="1" applyAlignment="1">
      <alignment horizontal="center" vertical="center" wrapText="1"/>
    </xf>
    <xf numFmtId="0" fontId="26" fillId="5" borderId="27" xfId="3" applyFont="1" applyFill="1" applyBorder="1" applyAlignment="1">
      <alignment horizontal="center" vertical="center" wrapText="1"/>
    </xf>
    <xf numFmtId="0" fontId="25" fillId="3" borderId="0" xfId="3" applyFont="1" applyFill="1" applyAlignment="1" applyProtection="1">
      <alignment horizontal="center" vertical="center" wrapText="1"/>
      <protection locked="0"/>
    </xf>
    <xf numFmtId="0" fontId="26" fillId="3" borderId="0" xfId="3" applyFont="1" applyFill="1" applyAlignment="1" applyProtection="1">
      <alignment horizontal="center" vertical="center"/>
      <protection locked="0"/>
    </xf>
    <xf numFmtId="0" fontId="24" fillId="5" borderId="62" xfId="3" applyFont="1" applyFill="1" applyBorder="1" applyAlignment="1" applyProtection="1">
      <alignment horizontal="center" vertical="center" wrapText="1"/>
      <protection locked="0"/>
    </xf>
    <xf numFmtId="0" fontId="24" fillId="5" borderId="66" xfId="3" applyFont="1" applyFill="1" applyBorder="1" applyAlignment="1" applyProtection="1">
      <alignment horizontal="center" vertical="center" wrapText="1"/>
      <protection locked="0"/>
    </xf>
    <xf numFmtId="0" fontId="24" fillId="5" borderId="65" xfId="3" applyFont="1" applyFill="1" applyBorder="1" applyAlignment="1" applyProtection="1">
      <alignment horizontal="center" vertical="center" wrapText="1"/>
      <protection locked="0"/>
    </xf>
    <xf numFmtId="0" fontId="24" fillId="5" borderId="109" xfId="3" applyFont="1" applyFill="1" applyBorder="1" applyAlignment="1" applyProtection="1">
      <alignment horizontal="center" vertical="center" wrapText="1"/>
      <protection locked="0"/>
    </xf>
    <xf numFmtId="0" fontId="24" fillId="5" borderId="68" xfId="3" applyFont="1" applyFill="1" applyBorder="1" applyAlignment="1" applyProtection="1">
      <alignment horizontal="center" vertical="center" wrapText="1"/>
      <protection locked="0"/>
    </xf>
    <xf numFmtId="0" fontId="24" fillId="5" borderId="110" xfId="3" applyFont="1" applyFill="1" applyBorder="1" applyAlignment="1" applyProtection="1">
      <alignment horizontal="center" vertical="center" wrapText="1"/>
      <protection locked="0"/>
    </xf>
    <xf numFmtId="0" fontId="24" fillId="3" borderId="0" xfId="3" applyFont="1" applyFill="1" applyAlignment="1" applyProtection="1">
      <alignment horizontal="center" vertical="center" textRotation="255"/>
      <protection locked="0"/>
    </xf>
    <xf numFmtId="0" fontId="24" fillId="5" borderId="111" xfId="3" applyFont="1" applyFill="1" applyBorder="1" applyAlignment="1" applyProtection="1">
      <alignment horizontal="center" vertical="center" wrapText="1"/>
      <protection locked="0"/>
    </xf>
    <xf numFmtId="0" fontId="24" fillId="5" borderId="100" xfId="3" applyFont="1" applyFill="1" applyBorder="1" applyAlignment="1" applyProtection="1">
      <alignment horizontal="center" vertical="center" wrapText="1"/>
      <protection locked="0"/>
    </xf>
    <xf numFmtId="0" fontId="24" fillId="5" borderId="69" xfId="3" applyFont="1" applyFill="1" applyBorder="1" applyAlignment="1" applyProtection="1">
      <alignment vertical="center" wrapText="1"/>
      <protection locked="0"/>
    </xf>
    <xf numFmtId="0" fontId="24" fillId="5" borderId="113" xfId="3" applyFont="1" applyFill="1" applyBorder="1" applyAlignment="1" applyProtection="1">
      <alignment vertical="center" wrapText="1"/>
      <protection locked="0"/>
    </xf>
    <xf numFmtId="0" fontId="24" fillId="5" borderId="70" xfId="3" applyFont="1" applyFill="1" applyBorder="1" applyAlignment="1" applyProtection="1">
      <alignment horizontal="center" vertical="center"/>
      <protection locked="0"/>
    </xf>
    <xf numFmtId="0" fontId="24" fillId="5" borderId="112" xfId="3" applyFont="1" applyFill="1" applyBorder="1" applyAlignment="1" applyProtection="1">
      <alignment horizontal="center" vertical="center"/>
      <protection locked="0"/>
    </xf>
    <xf numFmtId="0" fontId="24" fillId="5" borderId="114" xfId="3" applyFont="1" applyFill="1" applyBorder="1" applyAlignment="1" applyProtection="1">
      <alignment horizontal="center" vertical="center"/>
      <protection locked="0"/>
    </xf>
    <xf numFmtId="0" fontId="24" fillId="5" borderId="115" xfId="3" applyFont="1" applyFill="1" applyBorder="1" applyAlignment="1" applyProtection="1">
      <alignment horizontal="center" vertical="center"/>
      <protection locked="0"/>
    </xf>
    <xf numFmtId="0" fontId="24" fillId="3" borderId="121" xfId="3" applyFont="1" applyFill="1" applyBorder="1" applyAlignment="1" applyProtection="1">
      <alignment vertical="center" wrapText="1"/>
      <protection locked="0"/>
    </xf>
    <xf numFmtId="0" fontId="24" fillId="3" borderId="119" xfId="3" applyFont="1" applyFill="1" applyBorder="1" applyAlignment="1" applyProtection="1">
      <alignment horizontal="center" vertical="center" shrinkToFit="1"/>
      <protection locked="0"/>
    </xf>
    <xf numFmtId="0" fontId="24" fillId="3" borderId="120" xfId="3" applyFont="1" applyFill="1" applyBorder="1" applyAlignment="1" applyProtection="1">
      <alignment horizontal="center" vertical="center" shrinkToFit="1"/>
      <protection locked="0"/>
    </xf>
    <xf numFmtId="0" fontId="24" fillId="3" borderId="117" xfId="3" applyFont="1" applyFill="1" applyBorder="1" applyAlignment="1" applyProtection="1">
      <alignment horizontal="center" vertical="center" wrapText="1"/>
      <protection locked="0"/>
    </xf>
    <xf numFmtId="0" fontId="24" fillId="3" borderId="83" xfId="3" applyFont="1" applyFill="1" applyBorder="1" applyAlignment="1" applyProtection="1">
      <alignment horizontal="center" vertical="center" shrinkToFit="1"/>
      <protection locked="0"/>
    </xf>
    <xf numFmtId="0" fontId="24" fillId="3" borderId="116" xfId="3" applyFont="1" applyFill="1" applyBorder="1" applyAlignment="1" applyProtection="1">
      <alignment horizontal="center" vertical="center" shrinkToFit="1"/>
      <protection locked="0"/>
    </xf>
    <xf numFmtId="0" fontId="24" fillId="3" borderId="91" xfId="3" applyFont="1" applyFill="1" applyBorder="1" applyAlignment="1" applyProtection="1">
      <alignment horizontal="center" vertical="center" wrapText="1"/>
      <protection locked="0"/>
    </xf>
    <xf numFmtId="0" fontId="24" fillId="3" borderId="90" xfId="3" applyFont="1" applyFill="1" applyBorder="1" applyAlignment="1" applyProtection="1">
      <alignment horizontal="center" vertical="center" shrinkToFit="1"/>
      <protection locked="0"/>
    </xf>
    <xf numFmtId="0" fontId="24" fillId="3" borderId="122" xfId="3" applyFont="1" applyFill="1" applyBorder="1" applyAlignment="1" applyProtection="1">
      <alignment horizontal="center" vertical="center" shrinkToFit="1"/>
      <protection locked="0"/>
    </xf>
    <xf numFmtId="0" fontId="24" fillId="3" borderId="225" xfId="3" applyFont="1" applyFill="1" applyBorder="1" applyAlignment="1" applyProtection="1">
      <alignment vertical="center" wrapText="1"/>
      <protection locked="0"/>
    </xf>
    <xf numFmtId="0" fontId="24" fillId="3" borderId="228" xfId="3" applyFont="1" applyFill="1" applyBorder="1" applyAlignment="1" applyProtection="1">
      <alignment horizontal="center" vertical="center" shrinkToFit="1"/>
      <protection locked="0"/>
    </xf>
    <xf numFmtId="0" fontId="24" fillId="3" borderId="229" xfId="3" applyFont="1" applyFill="1" applyBorder="1" applyAlignment="1" applyProtection="1">
      <alignment horizontal="center" vertical="center" shrinkToFit="1"/>
      <protection locked="0"/>
    </xf>
    <xf numFmtId="0" fontId="24" fillId="3" borderId="31" xfId="3" applyFont="1" applyFill="1" applyBorder="1" applyAlignment="1" applyProtection="1">
      <alignment horizontal="center" vertical="center" wrapText="1"/>
      <protection locked="0"/>
    </xf>
    <xf numFmtId="0" fontId="24" fillId="3" borderId="224" xfId="3" applyFont="1" applyFill="1" applyBorder="1" applyAlignment="1" applyProtection="1">
      <alignment horizontal="center" vertical="center" wrapText="1"/>
      <protection locked="0"/>
    </xf>
    <xf numFmtId="0" fontId="24" fillId="3" borderId="232" xfId="3" applyFont="1" applyFill="1" applyBorder="1" applyAlignment="1" applyProtection="1">
      <alignment vertical="center" wrapText="1"/>
      <protection locked="0"/>
    </xf>
    <xf numFmtId="0" fontId="24" fillId="3" borderId="157" xfId="3" applyFont="1" applyFill="1" applyBorder="1" applyAlignment="1" applyProtection="1">
      <alignment horizontal="center" vertical="center" shrinkToFit="1"/>
      <protection locked="0"/>
    </xf>
    <xf numFmtId="0" fontId="24" fillId="3" borderId="230" xfId="3" applyFont="1" applyFill="1" applyBorder="1" applyAlignment="1" applyProtection="1">
      <alignment horizontal="center" vertical="center" shrinkToFit="1"/>
      <protection locked="0"/>
    </xf>
    <xf numFmtId="0" fontId="24" fillId="3" borderId="226" xfId="3" applyFont="1" applyFill="1" applyBorder="1" applyAlignment="1" applyProtection="1">
      <alignment horizontal="center" vertical="center" shrinkToFit="1"/>
      <protection locked="0"/>
    </xf>
    <xf numFmtId="0" fontId="24" fillId="3" borderId="227" xfId="3" applyFont="1" applyFill="1" applyBorder="1" applyAlignment="1" applyProtection="1">
      <alignment horizontal="center" vertical="center" shrinkToFit="1"/>
      <protection locked="0"/>
    </xf>
    <xf numFmtId="0" fontId="24" fillId="3" borderId="233" xfId="3" applyFont="1" applyFill="1" applyBorder="1" applyAlignment="1" applyProtection="1">
      <alignment horizontal="center" vertical="center" wrapText="1"/>
      <protection locked="0"/>
    </xf>
    <xf numFmtId="0" fontId="24" fillId="3" borderId="234" xfId="3" applyFont="1" applyFill="1" applyBorder="1" applyAlignment="1" applyProtection="1">
      <alignment horizontal="center" vertical="center" wrapText="1"/>
      <protection locked="0"/>
    </xf>
    <xf numFmtId="0" fontId="24" fillId="3" borderId="237" xfId="3" applyFont="1" applyFill="1" applyBorder="1" applyAlignment="1" applyProtection="1">
      <alignment vertical="center" wrapText="1"/>
      <protection locked="0"/>
    </xf>
    <xf numFmtId="0" fontId="24" fillId="3" borderId="238" xfId="3" applyFont="1" applyFill="1" applyBorder="1" applyAlignment="1" applyProtection="1">
      <alignment vertical="center" wrapText="1"/>
      <protection locked="0"/>
    </xf>
    <xf numFmtId="0" fontId="24" fillId="3" borderId="236" xfId="3" applyFont="1" applyFill="1" applyBorder="1" applyAlignment="1" applyProtection="1">
      <alignment horizontal="center" vertical="center" shrinkToFit="1"/>
      <protection locked="0"/>
    </xf>
    <xf numFmtId="0" fontId="24" fillId="3" borderId="235" xfId="3" applyFont="1" applyFill="1" applyBorder="1" applyAlignment="1" applyProtection="1">
      <alignment horizontal="center" vertical="center" shrinkToFit="1"/>
      <protection locked="0"/>
    </xf>
    <xf numFmtId="0" fontId="24" fillId="3" borderId="231" xfId="3" applyFont="1" applyFill="1" applyBorder="1" applyAlignment="1" applyProtection="1">
      <alignment horizontal="center" vertical="center" shrinkToFit="1"/>
      <protection locked="0"/>
    </xf>
    <xf numFmtId="0" fontId="38" fillId="7" borderId="26" xfId="0" applyFont="1" applyFill="1" applyBorder="1" applyAlignment="1">
      <alignment horizontal="center" vertical="center"/>
    </xf>
    <xf numFmtId="0" fontId="38" fillId="7" borderId="26" xfId="0" applyFont="1" applyFill="1" applyBorder="1" applyAlignment="1">
      <alignment horizontal="center" vertical="center" wrapText="1"/>
    </xf>
    <xf numFmtId="0" fontId="48" fillId="3" borderId="0" xfId="0" applyFont="1" applyFill="1" applyAlignment="1">
      <alignment horizontal="left" vertical="center" wrapText="1"/>
    </xf>
    <xf numFmtId="0" fontId="65" fillId="0" borderId="12" xfId="0" applyFont="1" applyBorder="1" applyAlignment="1" applyProtection="1">
      <alignment vertical="center" wrapText="1"/>
      <protection locked="0"/>
    </xf>
    <xf numFmtId="0" fontId="11" fillId="3" borderId="27" xfId="0" applyFont="1" applyFill="1" applyBorder="1" applyAlignment="1" applyProtection="1">
      <alignment horizontal="left" vertical="center"/>
      <protection locked="0"/>
    </xf>
    <xf numFmtId="0" fontId="11" fillId="3" borderId="17" xfId="0" applyFont="1" applyFill="1" applyBorder="1" applyAlignment="1" applyProtection="1">
      <alignment horizontal="left" vertical="center"/>
      <protection locked="0"/>
    </xf>
    <xf numFmtId="0" fontId="11" fillId="3" borderId="28" xfId="0" applyFont="1" applyFill="1" applyBorder="1" applyAlignment="1" applyProtection="1">
      <alignment horizontal="left" vertical="center"/>
      <protection locked="0"/>
    </xf>
    <xf numFmtId="0" fontId="11" fillId="3" borderId="40" xfId="0" applyFont="1" applyFill="1" applyBorder="1" applyAlignment="1" applyProtection="1">
      <alignment horizontal="left" vertical="center"/>
      <protection locked="0"/>
    </xf>
    <xf numFmtId="0" fontId="11" fillId="3" borderId="136" xfId="0" applyFont="1" applyFill="1" applyBorder="1" applyAlignment="1" applyProtection="1">
      <alignment horizontal="left" vertical="center"/>
      <protection locked="0"/>
    </xf>
    <xf numFmtId="0" fontId="11" fillId="3" borderId="41" xfId="0" applyFont="1" applyFill="1" applyBorder="1" applyAlignment="1" applyProtection="1">
      <alignment horizontal="left" vertical="center"/>
      <protection locked="0"/>
    </xf>
    <xf numFmtId="0" fontId="11" fillId="3" borderId="45" xfId="0" applyFont="1" applyFill="1" applyBorder="1" applyAlignment="1" applyProtection="1">
      <alignment horizontal="left" vertical="center"/>
      <protection locked="0"/>
    </xf>
    <xf numFmtId="0" fontId="11" fillId="3" borderId="139" xfId="0" applyFont="1" applyFill="1" applyBorder="1" applyAlignment="1" applyProtection="1">
      <alignment horizontal="left" vertical="center"/>
      <protection locked="0"/>
    </xf>
    <xf numFmtId="0" fontId="11" fillId="3" borderId="46" xfId="0" applyFont="1" applyFill="1" applyBorder="1" applyAlignment="1" applyProtection="1">
      <alignment horizontal="left" vertical="center"/>
      <protection locked="0"/>
    </xf>
    <xf numFmtId="0" fontId="11" fillId="3" borderId="47" xfId="0" applyFont="1" applyFill="1" applyBorder="1" applyAlignment="1" applyProtection="1">
      <alignment horizontal="left" vertical="center" shrinkToFit="1"/>
      <protection locked="0"/>
    </xf>
    <xf numFmtId="0" fontId="11" fillId="3" borderId="134" xfId="0" applyFont="1" applyFill="1" applyBorder="1" applyAlignment="1" applyProtection="1">
      <alignment horizontal="left" vertical="center" shrinkToFit="1"/>
      <protection locked="0"/>
    </xf>
    <xf numFmtId="0" fontId="11" fillId="3" borderId="48" xfId="0" applyFont="1" applyFill="1" applyBorder="1" applyAlignment="1" applyProtection="1">
      <alignment horizontal="left" vertical="center" shrinkToFit="1"/>
      <protection locked="0"/>
    </xf>
    <xf numFmtId="0" fontId="11" fillId="0" borderId="42" xfId="0" applyFont="1" applyBorder="1" applyAlignment="1" applyProtection="1">
      <alignment horizontal="left" vertical="center" shrinkToFit="1"/>
      <protection locked="0"/>
    </xf>
    <xf numFmtId="0" fontId="11" fillId="0" borderId="135" xfId="0" applyFont="1" applyBorder="1" applyAlignment="1" applyProtection="1">
      <alignment horizontal="left" vertical="center" shrinkToFit="1"/>
      <protection locked="0"/>
    </xf>
    <xf numFmtId="0" fontId="11" fillId="0" borderId="43" xfId="0" applyFont="1" applyBorder="1" applyAlignment="1" applyProtection="1">
      <alignment horizontal="left" vertical="center" shrinkToFit="1"/>
      <protection locked="0"/>
    </xf>
    <xf numFmtId="0" fontId="11" fillId="5" borderId="49" xfId="0" applyFont="1" applyFill="1" applyBorder="1" applyAlignment="1" applyProtection="1">
      <alignment horizontal="left" vertical="center" shrinkToFit="1"/>
      <protection locked="0"/>
    </xf>
    <xf numFmtId="0" fontId="11" fillId="5" borderId="133" xfId="0" applyFont="1" applyFill="1" applyBorder="1" applyAlignment="1" applyProtection="1">
      <alignment horizontal="left" vertical="center" shrinkToFit="1"/>
      <protection locked="0"/>
    </xf>
    <xf numFmtId="0" fontId="11" fillId="5" borderId="50" xfId="0" applyFont="1" applyFill="1" applyBorder="1" applyAlignment="1" applyProtection="1">
      <alignment horizontal="left" vertical="center" shrinkToFit="1"/>
      <protection locked="0"/>
    </xf>
    <xf numFmtId="0" fontId="11" fillId="5" borderId="27" xfId="0" applyFont="1" applyFill="1" applyBorder="1" applyAlignment="1" applyProtection="1">
      <alignment horizontal="left" vertical="center" shrinkToFit="1"/>
      <protection locked="0"/>
    </xf>
    <xf numFmtId="0" fontId="11" fillId="5" borderId="17" xfId="0" applyFont="1" applyFill="1" applyBorder="1" applyAlignment="1" applyProtection="1">
      <alignment horizontal="left" vertical="center" shrinkToFit="1"/>
      <protection locked="0"/>
    </xf>
    <xf numFmtId="0" fontId="11" fillId="5" borderId="28" xfId="0" applyFont="1" applyFill="1" applyBorder="1" applyAlignment="1" applyProtection="1">
      <alignment horizontal="left" vertical="center" shrinkToFit="1"/>
      <protection locked="0"/>
    </xf>
    <xf numFmtId="0" fontId="11" fillId="5" borderId="33" xfId="0" applyFont="1" applyFill="1" applyBorder="1" applyAlignment="1" applyProtection="1">
      <alignment horizontal="left" vertical="center" shrinkToFit="1"/>
      <protection locked="0"/>
    </xf>
    <xf numFmtId="0" fontId="11" fillId="5" borderId="25" xfId="0" applyFont="1" applyFill="1" applyBorder="1" applyAlignment="1" applyProtection="1">
      <alignment horizontal="left" vertical="center" shrinkToFit="1"/>
      <protection locked="0"/>
    </xf>
    <xf numFmtId="0" fontId="11" fillId="5" borderId="34" xfId="0" applyFont="1" applyFill="1" applyBorder="1" applyAlignment="1" applyProtection="1">
      <alignment horizontal="left" vertical="center" shrinkToFit="1"/>
      <protection locked="0"/>
    </xf>
    <xf numFmtId="0" fontId="11" fillId="5" borderId="57" xfId="0" applyFont="1" applyFill="1" applyBorder="1" applyAlignment="1" applyProtection="1">
      <alignment horizontal="left" vertical="center" shrinkToFit="1"/>
      <protection locked="0"/>
    </xf>
    <xf numFmtId="0" fontId="11" fillId="5" borderId="21" xfId="0" applyFont="1" applyFill="1" applyBorder="1" applyAlignment="1" applyProtection="1">
      <alignment horizontal="left" vertical="center" shrinkToFit="1"/>
      <protection locked="0"/>
    </xf>
    <xf numFmtId="0" fontId="11" fillId="5" borderId="58" xfId="0" applyFont="1" applyFill="1" applyBorder="1" applyAlignment="1" applyProtection="1">
      <alignment horizontal="left" vertical="center" shrinkToFit="1"/>
      <protection locked="0"/>
    </xf>
    <xf numFmtId="0" fontId="11" fillId="5" borderId="61" xfId="0" applyFont="1" applyFill="1" applyBorder="1" applyAlignment="1" applyProtection="1">
      <alignment horizontal="left" vertical="center" shrinkToFit="1"/>
      <protection locked="0"/>
    </xf>
    <xf numFmtId="0" fontId="11" fillId="5" borderId="8" xfId="0" applyFont="1" applyFill="1" applyBorder="1" applyAlignment="1" applyProtection="1">
      <alignment horizontal="left" vertical="center" shrinkToFit="1"/>
      <protection locked="0"/>
    </xf>
    <xf numFmtId="0" fontId="11" fillId="5" borderId="7" xfId="0" applyFont="1" applyFill="1" applyBorder="1" applyAlignment="1" applyProtection="1">
      <alignment horizontal="left" vertical="center" shrinkToFit="1"/>
      <protection locked="0"/>
    </xf>
  </cellXfs>
  <cellStyles count="20">
    <cellStyle name="桁区切り" xfId="5" builtinId="6"/>
    <cellStyle name="桁区切り 2" xfId="7" xr:uid="{56EF17BC-854B-4E87-80D3-56A6C3AD3608}"/>
    <cellStyle name="桁区切り 2 2" xfId="15" xr:uid="{238FB163-FCCB-4C2C-BF44-24AA23DC759D}"/>
    <cellStyle name="標準" xfId="0" builtinId="0"/>
    <cellStyle name="標準 12 2 2" xfId="9" xr:uid="{CF4E2DC0-7A45-4C78-8C65-E2006DAFF9D2}"/>
    <cellStyle name="標準 12 2 2 2" xfId="17" xr:uid="{FF7F2A5D-90D1-4832-A27C-8113CBA4954E}"/>
    <cellStyle name="標準 2" xfId="4" xr:uid="{00000000-0005-0000-0000-000001000000}"/>
    <cellStyle name="標準 2 2" xfId="12" xr:uid="{A6D0C0CB-099C-4651-98DC-9CB646970BAE}"/>
    <cellStyle name="標準 3" xfId="6" xr:uid="{72A1A7FE-8578-4B15-A328-D066BAF93038}"/>
    <cellStyle name="標準 3 2" xfId="8" xr:uid="{C9C9EA61-1AC3-45C4-87F0-71B9201FF1CD}"/>
    <cellStyle name="標準 3 2 2" xfId="16" xr:uid="{1955237C-3052-4F72-AC1F-FE3C26B6CF3F}"/>
    <cellStyle name="標準 3 2 2 2" xfId="11" xr:uid="{23924C69-2F06-458A-86CE-125F297B1C73}"/>
    <cellStyle name="標準 3 2 2 2 2" xfId="19" xr:uid="{AC9B4259-F132-429B-85A8-11564674C1FC}"/>
    <cellStyle name="標準 3 3" xfId="14" xr:uid="{F721A3CC-D75B-468A-8813-8836EA23D71B}"/>
    <cellStyle name="標準 7 2" xfId="10" xr:uid="{6484B965-4324-4412-9913-09174D02FED4}"/>
    <cellStyle name="標準 7 2 2" xfId="18" xr:uid="{145523ED-2AEC-41F9-85BD-EA717DAB9320}"/>
    <cellStyle name="標準_20ひろば補助要綱・交付申請（様式）" xfId="3" xr:uid="{00000000-0005-0000-0000-000002000000}"/>
    <cellStyle name="標準_⑲申請様式　別表３　拠点申請" xfId="13" xr:uid="{6D6A8861-DE75-4120-8799-6A20C80A053A}"/>
    <cellStyle name="標準_別紙２の３－１　予算書抄本" xfId="1" xr:uid="{00000000-0005-0000-0000-000003000000}"/>
    <cellStyle name="標準_別紙２の３－２　施設借上費予算書" xfId="2" xr:uid="{00000000-0005-0000-0000-000004000000}"/>
  </cellStyles>
  <dxfs count="83">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39994506668294322"/>
        </patternFill>
      </fill>
    </dxf>
    <dxf>
      <fill>
        <patternFill>
          <bgColor rgb="FFFFFF00"/>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theme="4" tint="0.59996337778862885"/>
        </patternFill>
      </fill>
    </dxf>
    <dxf>
      <fill>
        <patternFill>
          <bgColor rgb="FFFFFF00"/>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3.xml"/><Relationship Id="rId26" Type="http://schemas.openxmlformats.org/officeDocument/2006/relationships/customXml" Target="../customXml/item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5"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connections" Target="connection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eetMetadata" Target="metadata.xml"/><Relationship Id="rId28" Type="http://schemas.openxmlformats.org/officeDocument/2006/relationships/customXml" Target="../customXml/item4.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5</xdr:col>
      <xdr:colOff>1502189</xdr:colOff>
      <xdr:row>5</xdr:row>
      <xdr:rowOff>121596</xdr:rowOff>
    </xdr:from>
    <xdr:to>
      <xdr:col>5</xdr:col>
      <xdr:colOff>1905001</xdr:colOff>
      <xdr:row>6</xdr:row>
      <xdr:rowOff>176603</xdr:rowOff>
    </xdr:to>
    <xdr:sp macro="" textlink="">
      <xdr:nvSpPr>
        <xdr:cNvPr id="2" name="楕円 1">
          <a:extLst>
            <a:ext uri="{FF2B5EF4-FFF2-40B4-BE49-F238E27FC236}">
              <a16:creationId xmlns:a16="http://schemas.microsoft.com/office/drawing/2014/main" id="{B0A73767-8032-45C1-8BC0-C296CEFDA3C1}"/>
            </a:ext>
          </a:extLst>
        </xdr:cNvPr>
        <xdr:cNvSpPr/>
      </xdr:nvSpPr>
      <xdr:spPr bwMode="auto">
        <a:xfrm>
          <a:off x="11000168" y="1351064"/>
          <a:ext cx="402812" cy="379262"/>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xdr:col>
      <xdr:colOff>1752716</xdr:colOff>
      <xdr:row>24</xdr:row>
      <xdr:rowOff>133177</xdr:rowOff>
    </xdr:from>
    <xdr:to>
      <xdr:col>3</xdr:col>
      <xdr:colOff>2006716</xdr:colOff>
      <xdr:row>25</xdr:row>
      <xdr:rowOff>163673</xdr:rowOff>
    </xdr:to>
    <xdr:sp macro="" textlink="">
      <xdr:nvSpPr>
        <xdr:cNvPr id="3" name="楕円 2">
          <a:extLst>
            <a:ext uri="{FF2B5EF4-FFF2-40B4-BE49-F238E27FC236}">
              <a16:creationId xmlns:a16="http://schemas.microsoft.com/office/drawing/2014/main" id="{671E153F-71FB-4A5E-9B78-D65906092CAE}"/>
            </a:ext>
          </a:extLst>
        </xdr:cNvPr>
        <xdr:cNvSpPr/>
      </xdr:nvSpPr>
      <xdr:spPr bwMode="auto">
        <a:xfrm>
          <a:off x="6684099" y="7969347"/>
          <a:ext cx="254000" cy="246666"/>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3</xdr:col>
      <xdr:colOff>1730134</xdr:colOff>
      <xdr:row>21</xdr:row>
      <xdr:rowOff>40532</xdr:rowOff>
    </xdr:from>
    <xdr:to>
      <xdr:col>3</xdr:col>
      <xdr:colOff>2040106</xdr:colOff>
      <xdr:row>21</xdr:row>
      <xdr:rowOff>337765</xdr:rowOff>
    </xdr:to>
    <xdr:sp macro="" textlink="">
      <xdr:nvSpPr>
        <xdr:cNvPr id="4" name="楕円 3">
          <a:extLst>
            <a:ext uri="{FF2B5EF4-FFF2-40B4-BE49-F238E27FC236}">
              <a16:creationId xmlns:a16="http://schemas.microsoft.com/office/drawing/2014/main" id="{EDB4D709-FE97-4440-BC95-88BF4212E158}"/>
            </a:ext>
          </a:extLst>
        </xdr:cNvPr>
        <xdr:cNvSpPr/>
      </xdr:nvSpPr>
      <xdr:spPr bwMode="auto">
        <a:xfrm>
          <a:off x="6661517" y="6336489"/>
          <a:ext cx="309972" cy="297233"/>
        </a:xfrm>
        <a:prstGeom prst="ellipse">
          <a:avLst/>
        </a:prstGeom>
        <a:no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twoCellAnchor>
    <xdr:from>
      <xdr:col>11</xdr:col>
      <xdr:colOff>67552</xdr:colOff>
      <xdr:row>7</xdr:row>
      <xdr:rowOff>67553</xdr:rowOff>
    </xdr:from>
    <xdr:to>
      <xdr:col>30</xdr:col>
      <xdr:colOff>418829</xdr:colOff>
      <xdr:row>33</xdr:row>
      <xdr:rowOff>202659</xdr:rowOff>
    </xdr:to>
    <xdr:sp macro="" textlink="">
      <xdr:nvSpPr>
        <xdr:cNvPr id="5" name="テキスト ボックス 4">
          <a:extLst>
            <a:ext uri="{FF2B5EF4-FFF2-40B4-BE49-F238E27FC236}">
              <a16:creationId xmlns:a16="http://schemas.microsoft.com/office/drawing/2014/main" id="{A4F12CBD-E001-B6CD-F061-125C0858050C}"/>
            </a:ext>
          </a:extLst>
        </xdr:cNvPr>
        <xdr:cNvSpPr txBox="1"/>
      </xdr:nvSpPr>
      <xdr:spPr>
        <a:xfrm>
          <a:off x="19630956" y="1945532"/>
          <a:ext cx="11983937" cy="8768404"/>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3200"/>
            <a:t>【</a:t>
          </a:r>
          <a:r>
            <a:rPr kumimoji="1" lang="ja-JP" altLang="en-US" sz="3200"/>
            <a:t>重層的支援体制整備事業交付金　都交付申請時別添資料</a:t>
          </a:r>
          <a:r>
            <a:rPr kumimoji="1" lang="en-US" altLang="ja-JP" sz="3200"/>
            <a:t>】</a:t>
          </a:r>
        </a:p>
        <a:p>
          <a:endParaRPr kumimoji="1" lang="en-US" altLang="ja-JP" sz="3200"/>
        </a:p>
        <a:p>
          <a:r>
            <a:rPr kumimoji="1" lang="ja-JP" altLang="en-US" sz="3200"/>
            <a:t>●使い方</a:t>
          </a:r>
          <a:endParaRPr kumimoji="1" lang="en-US" altLang="ja-JP" sz="3200"/>
        </a:p>
        <a:p>
          <a:endParaRPr kumimoji="1" lang="en-US" altLang="ja-JP" sz="3200"/>
        </a:p>
        <a:p>
          <a:r>
            <a:rPr kumimoji="1" lang="ja-JP" altLang="en-US" sz="3200"/>
            <a:t>（１）</a:t>
          </a:r>
          <a:r>
            <a:rPr kumimoji="1" lang="ja-JP" altLang="en-US" sz="3200">
              <a:solidFill>
                <a:schemeClr val="accent2"/>
              </a:solidFill>
            </a:rPr>
            <a:t>オレンジセル</a:t>
          </a:r>
          <a:r>
            <a:rPr kumimoji="1" lang="ja-JP" altLang="en-US" sz="3200"/>
            <a:t>は申請書から自動で表示されるため</a:t>
          </a:r>
          <a:endParaRPr kumimoji="1" lang="en-US" altLang="ja-JP" sz="3200"/>
        </a:p>
        <a:p>
          <a:r>
            <a:rPr kumimoji="1" lang="ja-JP" altLang="en-US" sz="3200"/>
            <a:t>　　　資料作成時に値でコピペすること</a:t>
          </a:r>
          <a:endParaRPr kumimoji="1" lang="en-US" altLang="ja-JP" sz="3200"/>
        </a:p>
        <a:p>
          <a:endParaRPr kumimoji="1" lang="en-US" altLang="ja-JP" sz="3200"/>
        </a:p>
        <a:p>
          <a:r>
            <a:rPr kumimoji="1" lang="ja-JP" altLang="en-US" sz="3200"/>
            <a:t>（２）</a:t>
          </a:r>
          <a:r>
            <a:rPr kumimoji="1" lang="ja-JP" altLang="en-US" sz="3200">
              <a:solidFill>
                <a:srgbClr val="FF0000"/>
              </a:solidFill>
            </a:rPr>
            <a:t>赤いセル</a:t>
          </a:r>
          <a:r>
            <a:rPr kumimoji="1" lang="ja-JP" altLang="en-US" sz="3200"/>
            <a:t>は申請書から引っ張れないため</a:t>
          </a:r>
          <a:endParaRPr kumimoji="1" lang="en-US" altLang="ja-JP" sz="3200"/>
        </a:p>
        <a:p>
          <a:r>
            <a:rPr kumimoji="1" lang="ja-JP" altLang="en-US" sz="3200"/>
            <a:t>　　　資料作成時は手打ちで入力すること</a:t>
          </a:r>
          <a:endParaRPr kumimoji="1" lang="en-US" altLang="ja-JP" sz="3200"/>
        </a:p>
        <a:p>
          <a:endParaRPr kumimoji="1" lang="en-US" altLang="ja-JP" sz="3200"/>
        </a:p>
        <a:p>
          <a:r>
            <a:rPr kumimoji="1" lang="ja-JP" altLang="en-US" sz="3200"/>
            <a:t>（３）</a:t>
          </a:r>
          <a:r>
            <a:rPr kumimoji="1" lang="ja-JP" altLang="en-US" sz="3200">
              <a:solidFill>
                <a:schemeClr val="accent6"/>
              </a:solidFill>
            </a:rPr>
            <a:t>緑セル</a:t>
          </a:r>
          <a:r>
            <a:rPr kumimoji="1" lang="ja-JP" altLang="en-US" sz="3200"/>
            <a:t>は補助事業者の場合変更不要の内容</a:t>
          </a:r>
          <a:endParaRPr kumimoji="1" lang="en-US" altLang="ja-JP" sz="3200"/>
        </a:p>
        <a:p>
          <a:endParaRPr kumimoji="1" lang="en-US" altLang="ja-JP" sz="3200"/>
        </a:p>
        <a:p>
          <a:r>
            <a:rPr kumimoji="1" lang="ja-JP" altLang="en-US" sz="3200"/>
            <a:t>（４）白いセルは令和６年度現在修正不要欄</a:t>
          </a:r>
          <a:endParaRPr kumimoji="1" lang="en-US" altLang="ja-JP" sz="3200"/>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30</xdr:col>
      <xdr:colOff>488461</xdr:colOff>
      <xdr:row>2</xdr:row>
      <xdr:rowOff>1196732</xdr:rowOff>
    </xdr:from>
    <xdr:to>
      <xdr:col>42</xdr:col>
      <xdr:colOff>308272</xdr:colOff>
      <xdr:row>11</xdr:row>
      <xdr:rowOff>647211</xdr:rowOff>
    </xdr:to>
    <xdr:sp macro="" textlink="">
      <xdr:nvSpPr>
        <xdr:cNvPr id="2" name="テキスト ボックス 1">
          <a:extLst>
            <a:ext uri="{FF2B5EF4-FFF2-40B4-BE49-F238E27FC236}">
              <a16:creationId xmlns:a16="http://schemas.microsoft.com/office/drawing/2014/main" id="{5D5F73B2-3B07-4CD4-AAF0-ADBBCE5097BD}"/>
            </a:ext>
          </a:extLst>
        </xdr:cNvPr>
        <xdr:cNvSpPr txBox="1"/>
      </xdr:nvSpPr>
      <xdr:spPr>
        <a:xfrm>
          <a:off x="33508461" y="1660770"/>
          <a:ext cx="7732888" cy="5055576"/>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2000" b="1"/>
            <a:t>【</a:t>
          </a:r>
          <a:r>
            <a:rPr kumimoji="1" lang="ja-JP" altLang="en-US" sz="2000" b="1"/>
            <a:t>更新方法</a:t>
          </a:r>
          <a:r>
            <a:rPr kumimoji="1" lang="en-US" altLang="ja-JP" sz="2000" b="1"/>
            <a:t>】</a:t>
          </a:r>
        </a:p>
        <a:p>
          <a:endParaRPr kumimoji="1" lang="en-US" altLang="ja-JP" sz="2000" b="1"/>
        </a:p>
        <a:p>
          <a:r>
            <a:rPr kumimoji="1" lang="ja-JP" altLang="en-US" sz="2000" b="1"/>
            <a:t>（１）直近の「交付申請書」と齟齬が無いか確認する</a:t>
          </a:r>
          <a:endParaRPr kumimoji="1" lang="en-US" altLang="ja-JP" sz="2000" b="1"/>
        </a:p>
        <a:p>
          <a:endParaRPr kumimoji="1" lang="en-US" altLang="ja-JP" sz="2000" b="1"/>
        </a:p>
        <a:p>
          <a:r>
            <a:rPr kumimoji="1" lang="ja-JP" altLang="en-US" sz="2000" b="1"/>
            <a:t>（２）前回交付申請書の提出前から翌年予定額通知までに</a:t>
          </a:r>
          <a:endParaRPr kumimoji="1" lang="en-US" altLang="ja-JP" sz="2000" b="1"/>
        </a:p>
        <a:p>
          <a:r>
            <a:rPr kumimoji="1" lang="ja-JP" altLang="en-US" sz="2000" b="1"/>
            <a:t>　　　提出された「第２種社会福祉事業変更届」「一時預かり</a:t>
          </a:r>
          <a:endParaRPr kumimoji="1" lang="en-US" altLang="ja-JP" sz="2000" b="1"/>
        </a:p>
        <a:p>
          <a:r>
            <a:rPr kumimoji="1" lang="ja-JP" altLang="en-US" sz="2000" b="1"/>
            <a:t>　　　事業変更届」で申告された変更内容に更新する。</a:t>
          </a:r>
          <a:endParaRPr kumimoji="1" lang="en-US" altLang="ja-JP" sz="2000" b="1"/>
        </a:p>
        <a:p>
          <a:endParaRPr kumimoji="1" lang="en-US" altLang="ja-JP" sz="2000" b="1"/>
        </a:p>
        <a:p>
          <a:r>
            <a:rPr kumimoji="1" lang="ja-JP" altLang="en-US" sz="2000" b="1"/>
            <a:t>（３）ダブルチェックする</a:t>
          </a:r>
          <a:endParaRPr kumimoji="1" lang="en-US" altLang="ja-JP" sz="2000" b="1"/>
        </a:p>
        <a:p>
          <a:endParaRPr kumimoji="1" lang="en-US" altLang="ja-JP" sz="2000" b="1"/>
        </a:p>
        <a:p>
          <a:r>
            <a:rPr kumimoji="1" lang="en-US" altLang="ja-JP" sz="2000" b="1"/>
            <a:t>※</a:t>
          </a:r>
          <a:r>
            <a:rPr kumimoji="1" lang="ja-JP" altLang="en-US" sz="2000" b="1"/>
            <a:t>第２種の届け出→実施調書→直近の交付申請書→その他問い合わせによる変更の順で情報を更新する。</a:t>
          </a:r>
          <a:endParaRPr kumimoji="1" lang="en-US" altLang="ja-JP" sz="2000" b="1"/>
        </a:p>
        <a:p>
          <a:endParaRPr kumimoji="1" lang="en-US" altLang="ja-JP" sz="2000" b="1"/>
        </a:p>
        <a:p>
          <a:endParaRPr kumimoji="1" lang="ja-JP" altLang="en-US" sz="2000" b="1"/>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40</xdr:col>
      <xdr:colOff>648229</xdr:colOff>
      <xdr:row>2</xdr:row>
      <xdr:rowOff>529166</xdr:rowOff>
    </xdr:from>
    <xdr:to>
      <xdr:col>52</xdr:col>
      <xdr:colOff>443617</xdr:colOff>
      <xdr:row>14</xdr:row>
      <xdr:rowOff>21166</xdr:rowOff>
    </xdr:to>
    <xdr:sp macro="" textlink="">
      <xdr:nvSpPr>
        <xdr:cNvPr id="2" name="テキスト ボックス 1">
          <a:extLst>
            <a:ext uri="{FF2B5EF4-FFF2-40B4-BE49-F238E27FC236}">
              <a16:creationId xmlns:a16="http://schemas.microsoft.com/office/drawing/2014/main" id="{98D10947-2BAE-40FD-BAAC-72EA78BA2B62}"/>
            </a:ext>
          </a:extLst>
        </xdr:cNvPr>
        <xdr:cNvSpPr txBox="1"/>
      </xdr:nvSpPr>
      <xdr:spPr>
        <a:xfrm>
          <a:off x="43246146" y="994833"/>
          <a:ext cx="7669388" cy="5524500"/>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2000" b="1"/>
            <a:t>【</a:t>
          </a:r>
          <a:r>
            <a:rPr kumimoji="1" lang="ja-JP" altLang="en-US" sz="2000" b="1"/>
            <a:t>更新方法</a:t>
          </a:r>
          <a:r>
            <a:rPr kumimoji="1" lang="en-US" altLang="ja-JP" sz="2000" b="1"/>
            <a:t>】</a:t>
          </a:r>
        </a:p>
        <a:p>
          <a:endParaRPr kumimoji="1" lang="en-US" altLang="ja-JP" sz="2000" b="1"/>
        </a:p>
        <a:p>
          <a:r>
            <a:rPr kumimoji="1" lang="ja-JP" altLang="en-US" sz="2000" b="1"/>
            <a:t>（１）直近の「交付申請書」と齟齬が無いか確認する</a:t>
          </a:r>
          <a:endParaRPr kumimoji="1" lang="en-US" altLang="ja-JP" sz="2000" b="1"/>
        </a:p>
        <a:p>
          <a:endParaRPr kumimoji="1" lang="en-US" altLang="ja-JP" sz="2000" b="1"/>
        </a:p>
        <a:p>
          <a:r>
            <a:rPr kumimoji="1" lang="ja-JP" altLang="en-US" sz="2000" b="1"/>
            <a:t>（２）前回交付申請書の提出前から翌年予定額通知までに</a:t>
          </a:r>
          <a:endParaRPr kumimoji="1" lang="en-US" altLang="ja-JP" sz="2000" b="1"/>
        </a:p>
        <a:p>
          <a:r>
            <a:rPr kumimoji="1" lang="ja-JP" altLang="en-US" sz="2000" b="1"/>
            <a:t>　　　提出された「第２種社会福祉事業変更届」「一時預かり</a:t>
          </a:r>
          <a:endParaRPr kumimoji="1" lang="en-US" altLang="ja-JP" sz="2000" b="1"/>
        </a:p>
        <a:p>
          <a:r>
            <a:rPr kumimoji="1" lang="ja-JP" altLang="en-US" sz="2000" b="1"/>
            <a:t>　　　事業変更届」で申告された変更内容に更新する。</a:t>
          </a:r>
          <a:endParaRPr kumimoji="1" lang="en-US" altLang="ja-JP" sz="2000" b="1"/>
        </a:p>
        <a:p>
          <a:endParaRPr kumimoji="1" lang="en-US" altLang="ja-JP" sz="2000" b="1"/>
        </a:p>
        <a:p>
          <a:r>
            <a:rPr kumimoji="1" lang="ja-JP" altLang="en-US" sz="2000" b="1"/>
            <a:t>（３）ダブルチェックする</a:t>
          </a:r>
          <a:endParaRPr kumimoji="1" lang="en-US" altLang="ja-JP" sz="2000" b="1"/>
        </a:p>
        <a:p>
          <a:endParaRPr kumimoji="1" lang="en-US" altLang="ja-JP" sz="2000" b="1"/>
        </a:p>
        <a:p>
          <a:r>
            <a:rPr kumimoji="1" lang="en-US" altLang="ja-JP" sz="2000" b="1"/>
            <a:t>※</a:t>
          </a:r>
          <a:r>
            <a:rPr kumimoji="1" lang="ja-JP" altLang="en-US" sz="2000" b="1"/>
            <a:t>第２種の届け出→実施調書→直近の交付申請書→その他問い合わせによる変更の順で情報を更新する。</a:t>
          </a:r>
        </a:p>
        <a:p>
          <a:endParaRPr kumimoji="1" lang="en-US" altLang="ja-JP" sz="2000" b="1"/>
        </a:p>
        <a:p>
          <a:endParaRPr kumimoji="1" lang="ja-JP" altLang="en-US" sz="2000" b="1"/>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122905</xdr:colOff>
      <xdr:row>2</xdr:row>
      <xdr:rowOff>194597</xdr:rowOff>
    </xdr:from>
    <xdr:to>
      <xdr:col>22</xdr:col>
      <xdr:colOff>225324</xdr:colOff>
      <xdr:row>8</xdr:row>
      <xdr:rowOff>194597</xdr:rowOff>
    </xdr:to>
    <xdr:sp macro="" textlink="">
      <xdr:nvSpPr>
        <xdr:cNvPr id="2" name="テキスト ボックス 1">
          <a:extLst>
            <a:ext uri="{FF2B5EF4-FFF2-40B4-BE49-F238E27FC236}">
              <a16:creationId xmlns:a16="http://schemas.microsoft.com/office/drawing/2014/main" id="{8F2E0E66-B0F1-0F77-18E6-36E37B48DC37}"/>
            </a:ext>
          </a:extLst>
        </xdr:cNvPr>
        <xdr:cNvSpPr txBox="1"/>
      </xdr:nvSpPr>
      <xdr:spPr>
        <a:xfrm>
          <a:off x="8377905" y="645242"/>
          <a:ext cx="6001774" cy="1321210"/>
        </a:xfrm>
        <a:prstGeom prst="rect">
          <a:avLst/>
        </a:prstGeom>
        <a:solidFill>
          <a:schemeClr val="accent1">
            <a:lumMod val="40000"/>
            <a:lumOff val="60000"/>
          </a:schemeClr>
        </a:solidFill>
        <a:ln w="9525" cmpd="sng">
          <a:solidFill>
            <a:schemeClr val="accent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b="1"/>
            <a:t>様式内水色セルは記入必須項目です。</a:t>
          </a:r>
          <a:endParaRPr kumimoji="1" lang="en-US" altLang="ja-JP" sz="2800" b="1"/>
        </a:p>
        <a:p>
          <a:r>
            <a:rPr kumimoji="1" lang="ja-JP" altLang="en-US" sz="2800" b="1"/>
            <a:t>必ずご記入ください。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511529</xdr:colOff>
      <xdr:row>2</xdr:row>
      <xdr:rowOff>437443</xdr:rowOff>
    </xdr:from>
    <xdr:to>
      <xdr:col>33</xdr:col>
      <xdr:colOff>638528</xdr:colOff>
      <xdr:row>10</xdr:row>
      <xdr:rowOff>521369</xdr:rowOff>
    </xdr:to>
    <xdr:sp macro="" textlink="">
      <xdr:nvSpPr>
        <xdr:cNvPr id="2" name="テキスト ボックス 1">
          <a:extLst>
            <a:ext uri="{FF2B5EF4-FFF2-40B4-BE49-F238E27FC236}">
              <a16:creationId xmlns:a16="http://schemas.microsoft.com/office/drawing/2014/main" id="{35E00661-00EF-BD69-B3B8-E7A00C29AE3E}"/>
            </a:ext>
          </a:extLst>
        </xdr:cNvPr>
        <xdr:cNvSpPr txBox="1"/>
      </xdr:nvSpPr>
      <xdr:spPr>
        <a:xfrm>
          <a:off x="25797897" y="891969"/>
          <a:ext cx="7700210" cy="4655926"/>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2000" b="1"/>
            <a:t>【</a:t>
          </a:r>
          <a:r>
            <a:rPr kumimoji="1" lang="ja-JP" altLang="en-US" sz="2000" b="1"/>
            <a:t>更新方法</a:t>
          </a:r>
          <a:r>
            <a:rPr kumimoji="1" lang="en-US" altLang="ja-JP" sz="2000" b="1"/>
            <a:t>】</a:t>
          </a:r>
        </a:p>
        <a:p>
          <a:endParaRPr kumimoji="1" lang="en-US" altLang="ja-JP" sz="2000" b="1"/>
        </a:p>
        <a:p>
          <a:r>
            <a:rPr kumimoji="1" lang="ja-JP" altLang="en-US" sz="2000" b="1"/>
            <a:t>（１）直近の「交付申請書」と齟齬が無いか確認する</a:t>
          </a:r>
          <a:endParaRPr kumimoji="1" lang="en-US" altLang="ja-JP" sz="2000" b="1"/>
        </a:p>
        <a:p>
          <a:endParaRPr kumimoji="1" lang="en-US" altLang="ja-JP" sz="2000" b="1"/>
        </a:p>
        <a:p>
          <a:r>
            <a:rPr kumimoji="1" lang="ja-JP" altLang="en-US" sz="2000" b="1"/>
            <a:t>（２）前回交付申請書の提出前から翌年予定額通知までに</a:t>
          </a:r>
          <a:endParaRPr kumimoji="1" lang="en-US" altLang="ja-JP" sz="2000" b="1"/>
        </a:p>
        <a:p>
          <a:r>
            <a:rPr kumimoji="1" lang="ja-JP" altLang="en-US" sz="2000" b="1"/>
            <a:t>　　　提出された「第２種社会福祉事業変更届」「一時預かり</a:t>
          </a:r>
          <a:endParaRPr kumimoji="1" lang="en-US" altLang="ja-JP" sz="2000" b="1"/>
        </a:p>
        <a:p>
          <a:r>
            <a:rPr kumimoji="1" lang="ja-JP" altLang="en-US" sz="2000" b="1"/>
            <a:t>　　　事業変更届」で申告された変更内容に更新する。</a:t>
          </a:r>
          <a:endParaRPr kumimoji="1" lang="en-US" altLang="ja-JP" sz="2000" b="1"/>
        </a:p>
        <a:p>
          <a:endParaRPr kumimoji="1" lang="en-US" altLang="ja-JP" sz="2000" b="1"/>
        </a:p>
        <a:p>
          <a:r>
            <a:rPr kumimoji="1" lang="ja-JP" altLang="en-US" sz="2000" b="1"/>
            <a:t>（３）ダブルチェックする</a:t>
          </a:r>
          <a:endParaRPr kumimoji="1" lang="en-US" altLang="ja-JP" sz="2000" b="1"/>
        </a:p>
        <a:p>
          <a:r>
            <a:rPr kumimoji="1" lang="en-US" altLang="ja-JP" sz="2000" b="1"/>
            <a:t>※</a:t>
          </a:r>
          <a:r>
            <a:rPr kumimoji="1" lang="ja-JP" altLang="en-US" sz="2000" b="1"/>
            <a:t>第２種の届け出→実施調書→直近の交付申請書→その他問い合わせによる変更の順で情報を更新する。</a:t>
          </a:r>
        </a:p>
        <a:p>
          <a:endParaRPr kumimoji="1" lang="en-US" altLang="ja-JP" sz="2000" b="1"/>
        </a:p>
        <a:p>
          <a:endParaRPr kumimoji="1" lang="en-US" altLang="ja-JP" sz="2000" b="1"/>
        </a:p>
        <a:p>
          <a:endParaRPr kumimoji="1" lang="en-US" altLang="ja-JP" sz="2000" b="1"/>
        </a:p>
        <a:p>
          <a:endParaRPr kumimoji="1" lang="ja-JP" altLang="en-US" sz="2000" b="1"/>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565727</xdr:colOff>
      <xdr:row>47</xdr:row>
      <xdr:rowOff>11545</xdr:rowOff>
    </xdr:from>
    <xdr:to>
      <xdr:col>6</xdr:col>
      <xdr:colOff>759433</xdr:colOff>
      <xdr:row>58</xdr:row>
      <xdr:rowOff>112599</xdr:rowOff>
    </xdr:to>
    <xdr:sp macro="" textlink="">
      <xdr:nvSpPr>
        <xdr:cNvPr id="2" name="テキスト ボックス 1">
          <a:extLst>
            <a:ext uri="{FF2B5EF4-FFF2-40B4-BE49-F238E27FC236}">
              <a16:creationId xmlns:a16="http://schemas.microsoft.com/office/drawing/2014/main" id="{F8E20F16-4778-4612-A300-5D15BEEB28D6}"/>
            </a:ext>
          </a:extLst>
        </xdr:cNvPr>
        <xdr:cNvSpPr txBox="1"/>
      </xdr:nvSpPr>
      <xdr:spPr>
        <a:xfrm>
          <a:off x="1177636" y="53374636"/>
          <a:ext cx="7732888" cy="2895054"/>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2000" b="1"/>
            <a:t>【</a:t>
          </a:r>
          <a:r>
            <a:rPr kumimoji="1" lang="ja-JP" altLang="en-US" sz="2000" b="1"/>
            <a:t>更新方法</a:t>
          </a:r>
          <a:r>
            <a:rPr kumimoji="1" lang="en-US" altLang="ja-JP" sz="2000" b="1"/>
            <a:t>】</a:t>
          </a:r>
        </a:p>
        <a:p>
          <a:endParaRPr kumimoji="1" lang="en-US" altLang="ja-JP" sz="2000" b="1"/>
        </a:p>
        <a:p>
          <a:r>
            <a:rPr kumimoji="1" lang="ja-JP" altLang="en-US" sz="2000" b="1"/>
            <a:t>（１）予定額通知に向けた実施調査の内容をコピペする</a:t>
          </a:r>
          <a:endParaRPr kumimoji="1" lang="en-US" altLang="ja-JP" sz="2000" b="1"/>
        </a:p>
        <a:p>
          <a:r>
            <a:rPr kumimoji="1" lang="ja-JP" altLang="en-US" sz="2000" b="1"/>
            <a:t>（２）ダブルチェックする</a:t>
          </a:r>
          <a:endParaRPr kumimoji="1" lang="en-US" altLang="ja-JP" sz="2000" b="1"/>
        </a:p>
        <a:p>
          <a:r>
            <a:rPr kumimoji="1" lang="ja-JP" altLang="en-US" sz="2000" b="1"/>
            <a:t>（３）空欄は０と表示されてしまうため、「実施なし」と</a:t>
          </a:r>
          <a:endParaRPr kumimoji="1" lang="en-US" altLang="ja-JP" sz="2000" b="1"/>
        </a:p>
        <a:p>
          <a:r>
            <a:rPr kumimoji="1" lang="ja-JP" altLang="en-US" sz="2000" b="1"/>
            <a:t>　　　記入しておくこと。</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385980</xdr:colOff>
      <xdr:row>1</xdr:row>
      <xdr:rowOff>231382</xdr:rowOff>
    </xdr:from>
    <xdr:to>
      <xdr:col>13</xdr:col>
      <xdr:colOff>560294</xdr:colOff>
      <xdr:row>9</xdr:row>
      <xdr:rowOff>168089</xdr:rowOff>
    </xdr:to>
    <xdr:sp macro="" textlink="">
      <xdr:nvSpPr>
        <xdr:cNvPr id="4" name="吹き出し: 四角形 3">
          <a:extLst>
            <a:ext uri="{FF2B5EF4-FFF2-40B4-BE49-F238E27FC236}">
              <a16:creationId xmlns:a16="http://schemas.microsoft.com/office/drawing/2014/main" id="{81B5BD97-D3BD-4626-B0EA-10ABB33B5842}"/>
            </a:ext>
          </a:extLst>
        </xdr:cNvPr>
        <xdr:cNvSpPr/>
      </xdr:nvSpPr>
      <xdr:spPr>
        <a:xfrm>
          <a:off x="13132671" y="866382"/>
          <a:ext cx="5599829" cy="1953766"/>
        </a:xfrm>
        <a:prstGeom prst="wedgeRectCallout">
          <a:avLst>
            <a:gd name="adj1" fmla="val -21205"/>
            <a:gd name="adj2" fmla="val -59029"/>
          </a:avLst>
        </a:prstGeom>
        <a:solidFill>
          <a:schemeClr val="accent1">
            <a:lumMod val="40000"/>
            <a:lumOff val="60000"/>
          </a:schemeClr>
        </a:solidFill>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446850</xdr:colOff>
      <xdr:row>2</xdr:row>
      <xdr:rowOff>38043</xdr:rowOff>
    </xdr:from>
    <xdr:to>
      <xdr:col>13</xdr:col>
      <xdr:colOff>401542</xdr:colOff>
      <xdr:row>9</xdr:row>
      <xdr:rowOff>140072</xdr:rowOff>
    </xdr:to>
    <xdr:sp macro="" textlink="">
      <xdr:nvSpPr>
        <xdr:cNvPr id="3" name="テキスト ボックス 2">
          <a:extLst>
            <a:ext uri="{FF2B5EF4-FFF2-40B4-BE49-F238E27FC236}">
              <a16:creationId xmlns:a16="http://schemas.microsoft.com/office/drawing/2014/main" id="{133887CE-587A-469E-9295-447E87837D61}"/>
            </a:ext>
          </a:extLst>
        </xdr:cNvPr>
        <xdr:cNvSpPr txBox="1"/>
      </xdr:nvSpPr>
      <xdr:spPr>
        <a:xfrm>
          <a:off x="13174865" y="925175"/>
          <a:ext cx="5380206" cy="2324529"/>
        </a:xfrm>
        <a:prstGeom prst="rect">
          <a:avLst/>
        </a:prstGeom>
        <a:solidFill>
          <a:schemeClr val="accent1">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予定額通知に記載されている６桁の英数字で構成された</a:t>
          </a:r>
          <a:endParaRPr kumimoji="1" lang="en-US" altLang="ja-JP" sz="1600" b="1">
            <a:solidFill>
              <a:srgbClr val="FF0000"/>
            </a:solidFill>
          </a:endParaRPr>
        </a:p>
        <a:p>
          <a:r>
            <a:rPr kumimoji="1" lang="ja-JP" altLang="en-US" sz="1600" b="1">
              <a:solidFill>
                <a:srgbClr val="FF0000"/>
              </a:solidFill>
            </a:rPr>
            <a:t>「施設</a:t>
          </a:r>
          <a:r>
            <a:rPr kumimoji="1" lang="en-US" altLang="ja-JP" sz="1600" b="1">
              <a:solidFill>
                <a:srgbClr val="FF0000"/>
              </a:solidFill>
            </a:rPr>
            <a:t>ID</a:t>
          </a:r>
          <a:r>
            <a:rPr kumimoji="1" lang="ja-JP" altLang="en-US" sz="1600" b="1">
              <a:solidFill>
                <a:srgbClr val="FF0000"/>
              </a:solidFill>
            </a:rPr>
            <a:t>」を必ず入力してください。</a:t>
          </a:r>
          <a:endParaRPr kumimoji="1" lang="en-US" altLang="ja-JP" sz="1600" b="1">
            <a:solidFill>
              <a:srgbClr val="FF0000"/>
            </a:solidFill>
          </a:endParaRPr>
        </a:p>
        <a:p>
          <a:r>
            <a:rPr kumimoji="1" lang="ja-JP" altLang="en-US" sz="1600" b="1">
              <a:solidFill>
                <a:srgbClr val="FF0000"/>
              </a:solidFill>
            </a:rPr>
            <a:t>最新の区に届け出ている内容が反映されます。</a:t>
          </a:r>
          <a:endParaRPr kumimoji="1" lang="en-US" altLang="ja-JP" sz="1600" b="1">
            <a:solidFill>
              <a:srgbClr val="FF0000"/>
            </a:solidFill>
          </a:endParaRPr>
        </a:p>
        <a:p>
          <a:r>
            <a:rPr kumimoji="1" lang="ja-JP" altLang="en-US" sz="1600" b="1">
              <a:solidFill>
                <a:srgbClr val="FF0000"/>
              </a:solidFill>
            </a:rPr>
            <a:t>反映された内容を修正したい場合は、</a:t>
          </a:r>
          <a:endParaRPr kumimoji="1" lang="en-US" altLang="ja-JP" sz="1600" b="1">
            <a:solidFill>
              <a:srgbClr val="FF0000"/>
            </a:solidFill>
          </a:endParaRPr>
        </a:p>
        <a:p>
          <a:r>
            <a:rPr kumimoji="1" lang="ja-JP" altLang="en-US" sz="1600" b="1">
              <a:solidFill>
                <a:srgbClr val="FF0000"/>
              </a:solidFill>
            </a:rPr>
            <a:t>審査センターにご連絡ください。</a:t>
          </a:r>
          <a:endParaRPr kumimoji="1" lang="en-US" altLang="ja-JP" sz="1600" b="1">
            <a:solidFill>
              <a:srgbClr val="FF0000"/>
            </a:solidFill>
          </a:endParaRPr>
        </a:p>
        <a:p>
          <a:endParaRPr kumimoji="1" lang="ja-JP" altLang="en-US" sz="1600" b="1">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126998</xdr:colOff>
      <xdr:row>2</xdr:row>
      <xdr:rowOff>254000</xdr:rowOff>
    </xdr:from>
    <xdr:to>
      <xdr:col>11</xdr:col>
      <xdr:colOff>201084</xdr:colOff>
      <xdr:row>44</xdr:row>
      <xdr:rowOff>63500</xdr:rowOff>
    </xdr:to>
    <xdr:sp macro="" textlink="">
      <xdr:nvSpPr>
        <xdr:cNvPr id="2" name="テキスト ボックス 1">
          <a:extLst>
            <a:ext uri="{FF2B5EF4-FFF2-40B4-BE49-F238E27FC236}">
              <a16:creationId xmlns:a16="http://schemas.microsoft.com/office/drawing/2014/main" id="{FE19EEB9-AAA2-4DD9-B856-3E3EECD43867}"/>
            </a:ext>
          </a:extLst>
        </xdr:cNvPr>
        <xdr:cNvSpPr txBox="1"/>
      </xdr:nvSpPr>
      <xdr:spPr>
        <a:xfrm>
          <a:off x="14160498" y="1085850"/>
          <a:ext cx="11656486" cy="19075400"/>
        </a:xfrm>
        <a:prstGeom prst="rect">
          <a:avLst/>
        </a:prstGeom>
        <a:solidFill>
          <a:schemeClr val="bg1"/>
        </a:solidFill>
        <a:ln w="9525" cmpd="sng">
          <a:solidFill>
            <a:schemeClr val="bg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800" b="1"/>
            <a:t>8</a:t>
          </a:r>
          <a:r>
            <a:rPr kumimoji="1" lang="ja-JP" altLang="en-US" sz="1800" b="1"/>
            <a:t>．休日育児参加促進事業</a:t>
          </a:r>
          <a:r>
            <a:rPr kumimoji="1" lang="ja-JP" altLang="en-US" sz="1800"/>
            <a:t>　</a:t>
          </a:r>
          <a:endParaRPr kumimoji="1" lang="en-US" altLang="ja-JP" sz="1800"/>
        </a:p>
        <a:p>
          <a:r>
            <a:rPr kumimoji="1" lang="ja-JP" altLang="en-US" sz="1800"/>
            <a:t>（１）両親等が共に参加しやすくなるよう、休日に育児参加促進に関する講習会を</a:t>
          </a:r>
          <a:endParaRPr kumimoji="1" lang="en-US" altLang="ja-JP" sz="1800"/>
        </a:p>
        <a:p>
          <a:r>
            <a:rPr kumimoji="1" lang="ja-JP" altLang="en-US" sz="1800"/>
            <a:t>　　　</a:t>
          </a:r>
          <a:r>
            <a:rPr kumimoji="1" lang="ja-JP" altLang="en-US" sz="1800" b="1">
              <a:solidFill>
                <a:srgbClr val="FF0000"/>
              </a:solidFill>
            </a:rPr>
            <a:t>月２回以上</a:t>
          </a:r>
          <a:r>
            <a:rPr kumimoji="1" lang="ja-JP" altLang="en-US" sz="1800"/>
            <a:t>実施すること。　</a:t>
          </a:r>
        </a:p>
        <a:p>
          <a:r>
            <a:rPr kumimoji="1" lang="ja-JP" altLang="en-US" sz="1800"/>
            <a:t>（２）屋外で実施する場合は、雨天時等の代替案も計画すること。</a:t>
          </a:r>
          <a:endParaRPr kumimoji="1" lang="en-US" altLang="ja-JP" sz="1800"/>
        </a:p>
        <a:p>
          <a:r>
            <a:rPr kumimoji="1" lang="ja-JP" altLang="en-US" sz="1800"/>
            <a:t>（３）実施日は土曜日・日曜日・祝日のいずれかに実施すること。</a:t>
          </a:r>
        </a:p>
        <a:p>
          <a:endParaRPr kumimoji="1" lang="en-US" altLang="ja-JP" sz="1800"/>
        </a:p>
        <a:p>
          <a:endParaRPr kumimoji="1" lang="en-US" altLang="ja-JP" sz="1800" b="1"/>
        </a:p>
        <a:p>
          <a:r>
            <a:rPr kumimoji="1" lang="en-US" altLang="ja-JP" sz="1800" b="1"/>
            <a:t>9</a:t>
          </a:r>
          <a:r>
            <a:rPr kumimoji="1" lang="ja-JP" altLang="en-US" sz="1800" b="1"/>
            <a:t>．出張ひろば事業　　</a:t>
          </a:r>
          <a:endParaRPr kumimoji="1" lang="en-US" altLang="ja-JP" sz="1800" b="1"/>
        </a:p>
        <a:p>
          <a:r>
            <a:rPr kumimoji="1" lang="ja-JP" altLang="en-US" sz="1800"/>
            <a:t>（１）</a:t>
          </a:r>
          <a:r>
            <a:rPr kumimoji="1" lang="ja-JP" altLang="en-US" sz="1800" b="1">
              <a:solidFill>
                <a:srgbClr val="FF0000"/>
              </a:solidFill>
            </a:rPr>
            <a:t>週１以上、かつ</a:t>
          </a:r>
          <a:r>
            <a:rPr kumimoji="1" lang="en-US" altLang="ja-JP" sz="1800" b="1">
              <a:solidFill>
                <a:srgbClr val="FF0000"/>
              </a:solidFill>
            </a:rPr>
            <a:t>1</a:t>
          </a:r>
          <a:r>
            <a:rPr kumimoji="1" lang="ja-JP" altLang="en-US" sz="1800" b="1">
              <a:solidFill>
                <a:srgbClr val="FF0000"/>
              </a:solidFill>
            </a:rPr>
            <a:t>日５時間以上</a:t>
          </a:r>
          <a:r>
            <a:rPr kumimoji="1" lang="ja-JP" altLang="en-US" sz="1800"/>
            <a:t>実施すること。</a:t>
          </a:r>
        </a:p>
        <a:p>
          <a:r>
            <a:rPr kumimoji="1" lang="ja-JP" altLang="en-US" sz="1800"/>
            <a:t>（２）拠点のおでかけひろばの職員を必ず１名以上配置すること。</a:t>
          </a:r>
        </a:p>
        <a:p>
          <a:r>
            <a:rPr kumimoji="1" lang="ja-JP" altLang="en-US" sz="1800"/>
            <a:t>（３）子育て親子が集える屋内で実施すること。</a:t>
          </a:r>
        </a:p>
        <a:p>
          <a:r>
            <a:rPr kumimoji="1" lang="ja-JP" altLang="en-US" sz="1800"/>
            <a:t>（４）年間を通して同じ場所で実施することが望ましいが、地域の実情に応じて複</a:t>
          </a:r>
        </a:p>
        <a:p>
          <a:r>
            <a:rPr kumimoji="1" lang="ja-JP" altLang="en-US" sz="1800"/>
            <a:t>　　　数の場所で実施することも可能とする。ただし、その場合は子育て親子の</a:t>
          </a:r>
        </a:p>
        <a:p>
          <a:r>
            <a:rPr kumimoji="1" lang="ja-JP" altLang="en-US" sz="1800"/>
            <a:t>　　　ニーズや利便性に十分配慮すること。</a:t>
          </a:r>
        </a:p>
        <a:p>
          <a:r>
            <a:rPr kumimoji="1" lang="ja-JP" altLang="en-US" sz="1800"/>
            <a:t>（５）拠点のおでかけひろばの所在地から一定以上離れている場所で実施すること。</a:t>
          </a:r>
          <a:endParaRPr kumimoji="1" lang="en-US" altLang="ja-JP" sz="1800"/>
        </a:p>
        <a:p>
          <a:endParaRPr kumimoji="1" lang="en-US" altLang="ja-JP" sz="1800" b="1"/>
        </a:p>
        <a:p>
          <a:r>
            <a:rPr kumimoji="1" lang="en-US" altLang="ja-JP" sz="1800" b="1"/>
            <a:t>10</a:t>
          </a:r>
          <a:r>
            <a:rPr kumimoji="1" lang="ja-JP" altLang="en-US" sz="1800" b="1"/>
            <a:t>．専門職相談事業　</a:t>
          </a:r>
          <a:endParaRPr kumimoji="1" lang="en-US" altLang="ja-JP" sz="1800" b="1"/>
        </a:p>
        <a:p>
          <a:r>
            <a:rPr kumimoji="1" lang="ja-JP" altLang="en-US" sz="1800"/>
            <a:t>（１）以下の取組み項目①～②より、どちらかを必ず</a:t>
          </a:r>
          <a:r>
            <a:rPr kumimoji="1" lang="ja-JP" altLang="en-US" sz="1800" b="1">
              <a:solidFill>
                <a:srgbClr val="FF0000"/>
              </a:solidFill>
            </a:rPr>
            <a:t>月２回以上</a:t>
          </a:r>
          <a:r>
            <a:rPr kumimoji="1" lang="ja-JP" altLang="en-US" sz="1800"/>
            <a:t>実施すること。</a:t>
          </a:r>
        </a:p>
        <a:p>
          <a:r>
            <a:rPr kumimoji="1" lang="ja-JP" altLang="en-US" sz="1800"/>
            <a:t>　　（合計で年間２４回以上実施すること。）</a:t>
          </a:r>
        </a:p>
        <a:p>
          <a:r>
            <a:rPr kumimoji="1" lang="ja-JP" altLang="en-US" sz="1800"/>
            <a:t>　　　①専門的な相談ができるよう、利用者に対する専門職の相談を実施する</a:t>
          </a:r>
          <a:endParaRPr kumimoji="1" lang="en-US" altLang="ja-JP" sz="1800"/>
        </a:p>
        <a:p>
          <a:r>
            <a:rPr kumimoji="1" lang="ja-JP" altLang="en-US" sz="1800"/>
            <a:t>　　　②スーパーバイズとして、スタッフに対する専門職の相談を実施する</a:t>
          </a:r>
        </a:p>
        <a:p>
          <a:r>
            <a:rPr kumimoji="1" lang="ja-JP" altLang="en-US" sz="1800"/>
            <a:t>（２）法人に所属している専門職以外の医師、看護師、助産師、保健師、栄養士、歯科衛生</a:t>
          </a:r>
        </a:p>
        <a:p>
          <a:r>
            <a:rPr kumimoji="1" lang="ja-JP" altLang="en-US" sz="1800"/>
            <a:t>　　　士、公認心理師、理学療法士、作業療法士、言語聴覚士に講師を依頼すること。</a:t>
          </a:r>
        </a:p>
        <a:p>
          <a:r>
            <a:rPr kumimoji="1" lang="ja-JP" altLang="en-US" sz="1800"/>
            <a:t>（３）「地域支援事業」「休日育児参加促進事業」とは切り分けて事業を計画すること。</a:t>
          </a:r>
          <a:endParaRPr kumimoji="1" lang="en-US" altLang="ja-JP" sz="1800"/>
        </a:p>
        <a:p>
          <a:endParaRPr kumimoji="1" lang="en-US" altLang="ja-JP" sz="1800"/>
        </a:p>
        <a:p>
          <a:r>
            <a:rPr kumimoji="1" lang="en-US" altLang="ja-JP" sz="1800" b="1"/>
            <a:t>11</a:t>
          </a:r>
          <a:r>
            <a:rPr kumimoji="1" lang="ja-JP" altLang="en-US" sz="1800" b="1"/>
            <a:t>．レスパイト事業　</a:t>
          </a:r>
          <a:endParaRPr kumimoji="1" lang="en-US" altLang="ja-JP" sz="1800" b="1"/>
        </a:p>
        <a:p>
          <a:r>
            <a:rPr kumimoji="1" lang="ja-JP" altLang="en-US" sz="1800"/>
            <a:t>＜個室型＞</a:t>
          </a:r>
          <a:endParaRPr kumimoji="1" lang="en-US" altLang="ja-JP" sz="1800"/>
        </a:p>
        <a:p>
          <a:r>
            <a:rPr kumimoji="1" lang="ja-JP" altLang="en-US" sz="1800"/>
            <a:t>（１）おでかけひろばの開設時間中は利用できるようにすること。</a:t>
          </a:r>
          <a:endParaRPr kumimoji="1" lang="en-US" altLang="ja-JP" sz="1800"/>
        </a:p>
        <a:p>
          <a:r>
            <a:rPr kumimoji="1" lang="ja-JP" altLang="en-US" sz="1800"/>
            <a:t>（２）ひろばのスペースと同じ建物内に、フロアや部屋を分けた独立した専用のスペースで利用者</a:t>
          </a:r>
          <a:r>
            <a:rPr kumimoji="1" lang="en-US" altLang="ja-JP" sz="1800"/>
            <a:t>1</a:t>
          </a:r>
          <a:r>
            <a:rPr kumimoji="1" lang="ja-JP" altLang="en-US" sz="1800"/>
            <a:t>名が休息をとれる広さ及び設備を確保すること。</a:t>
          </a:r>
          <a:endParaRPr kumimoji="1" lang="en-US" altLang="ja-JP" sz="1800"/>
        </a:p>
        <a:p>
          <a:r>
            <a:rPr kumimoji="1" lang="ja-JP" altLang="en-US" sz="1800"/>
            <a:t>＜ひろば型＞</a:t>
          </a:r>
        </a:p>
        <a:p>
          <a:r>
            <a:rPr kumimoji="1" lang="ja-JP" altLang="en-US" sz="1800"/>
            <a:t>（１）おでかけひろばの開設時間中は利用できるようにすること。</a:t>
          </a:r>
        </a:p>
        <a:p>
          <a:r>
            <a:rPr kumimoji="1" lang="ja-JP" altLang="en-US" sz="1800"/>
            <a:t>（２）ひろばスペース内に、利用者が休息をとれるスペースを確保すること。</a:t>
          </a:r>
        </a:p>
        <a:p>
          <a:r>
            <a:rPr kumimoji="1" lang="ja-JP" altLang="en-US" sz="1800"/>
            <a:t>＜閉室日活用型＞</a:t>
          </a:r>
        </a:p>
        <a:p>
          <a:r>
            <a:rPr kumimoji="1" lang="ja-JP" altLang="en-US" sz="1800"/>
            <a:t>（１）おでかけひろばの閉室時に利用できるようにすること。</a:t>
          </a:r>
          <a:r>
            <a:rPr kumimoji="1" lang="ja-JP" altLang="en-US" sz="1800" b="1">
              <a:solidFill>
                <a:srgbClr val="FF0000"/>
              </a:solidFill>
            </a:rPr>
            <a:t>（月３回以上または月４回以上とする。）</a:t>
          </a:r>
        </a:p>
        <a:p>
          <a:r>
            <a:rPr kumimoji="1" lang="ja-JP" altLang="en-US" sz="1800"/>
            <a:t>（２）閉室日に、ひろば内に利用者が休息をとれるスペースを確保すること。</a:t>
          </a:r>
          <a:endParaRPr kumimoji="1" lang="en-US" altLang="ja-JP" sz="1800"/>
        </a:p>
        <a:p>
          <a:endParaRPr kumimoji="1" lang="en-US" altLang="ja-JP" sz="1800"/>
        </a:p>
        <a:p>
          <a:endParaRPr kumimoji="1" lang="en-US" altLang="ja-JP" sz="1100"/>
        </a:p>
        <a:p>
          <a:endParaRPr kumimoji="1" lang="en-US" altLang="ja-JP" sz="1100"/>
        </a:p>
        <a:p>
          <a:endParaRPr kumimoji="1" lang="ja-JP" altLang="en-US" sz="1100"/>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106304</xdr:colOff>
      <xdr:row>22</xdr:row>
      <xdr:rowOff>18954</xdr:rowOff>
    </xdr:from>
    <xdr:to>
      <xdr:col>14</xdr:col>
      <xdr:colOff>246504</xdr:colOff>
      <xdr:row>34</xdr:row>
      <xdr:rowOff>214729</xdr:rowOff>
    </xdr:to>
    <xdr:sp macro="" textlink="">
      <xdr:nvSpPr>
        <xdr:cNvPr id="2" name="テキスト ボックス 1">
          <a:extLst>
            <a:ext uri="{FF2B5EF4-FFF2-40B4-BE49-F238E27FC236}">
              <a16:creationId xmlns:a16="http://schemas.microsoft.com/office/drawing/2014/main" id="{75BB0569-FCF6-4A85-BD27-50AD07B8DC9D}"/>
            </a:ext>
          </a:extLst>
        </xdr:cNvPr>
        <xdr:cNvSpPr txBox="1"/>
      </xdr:nvSpPr>
      <xdr:spPr>
        <a:xfrm>
          <a:off x="1485787" y="5077057"/>
          <a:ext cx="7803993" cy="2954741"/>
        </a:xfrm>
        <a:prstGeom prst="rect">
          <a:avLst/>
        </a:prstGeom>
        <a:solidFill>
          <a:schemeClr val="accent4">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kumimoji="1" lang="en-US" altLang="ja-JP" sz="1100"/>
        </a:p>
        <a:p>
          <a:r>
            <a:rPr kumimoji="1" lang="en-US" altLang="ja-JP" sz="2000" b="1"/>
            <a:t>【</a:t>
          </a:r>
          <a:r>
            <a:rPr kumimoji="1" lang="ja-JP" altLang="en-US" sz="2000" b="1"/>
            <a:t>更新方法</a:t>
          </a:r>
          <a:r>
            <a:rPr kumimoji="1" lang="en-US" altLang="ja-JP" sz="2000" b="1"/>
            <a:t>】</a:t>
          </a:r>
        </a:p>
        <a:p>
          <a:endParaRPr kumimoji="1" lang="en-US" altLang="ja-JP" sz="2000" b="1"/>
        </a:p>
        <a:p>
          <a:r>
            <a:rPr kumimoji="1" lang="ja-JP" altLang="en-US" sz="2000" b="1"/>
            <a:t>（１）</a:t>
          </a:r>
          <a:r>
            <a:rPr kumimoji="1" lang="en-US" altLang="ja-JP" sz="2000" b="1"/>
            <a:t>12</a:t>
          </a:r>
          <a:r>
            <a:rPr kumimoji="1" lang="ja-JP" altLang="en-US" sz="2000" b="1"/>
            <a:t>か月の欄を</a:t>
          </a:r>
          <a:endParaRPr kumimoji="1" lang="en-US" altLang="ja-JP" sz="2000" b="1"/>
        </a:p>
        <a:p>
          <a:r>
            <a:rPr kumimoji="1" lang="ja-JP" altLang="en-US" sz="2000" b="1"/>
            <a:t>　　　国の最新の単価または予算要求した内容に更新する</a:t>
          </a:r>
          <a:endParaRPr kumimoji="1" lang="en-US" altLang="ja-JP" sz="2000" b="1"/>
        </a:p>
        <a:p>
          <a:endParaRPr kumimoji="1" lang="en-US" altLang="ja-JP" sz="2000" b="1"/>
        </a:p>
        <a:p>
          <a:r>
            <a:rPr kumimoji="1" lang="ja-JP" altLang="en-US" sz="2000" b="1"/>
            <a:t>（２）ダブルチェックする</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16</xdr:col>
      <xdr:colOff>0</xdr:colOff>
      <xdr:row>0</xdr:row>
      <xdr:rowOff>0</xdr:rowOff>
    </xdr:from>
    <xdr:to>
      <xdr:col>16</xdr:col>
      <xdr:colOff>0</xdr:colOff>
      <xdr:row>0</xdr:row>
      <xdr:rowOff>0</xdr:rowOff>
    </xdr:to>
    <xdr:sp macro="" textlink="">
      <xdr:nvSpPr>
        <xdr:cNvPr id="2" name="Text Box 4">
          <a:extLst>
            <a:ext uri="{FF2B5EF4-FFF2-40B4-BE49-F238E27FC236}">
              <a16:creationId xmlns:a16="http://schemas.microsoft.com/office/drawing/2014/main" id="{9E0D7845-EDF0-4795-A378-448F74B04B7A}"/>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3" name="Text Box 5">
          <a:extLst>
            <a:ext uri="{FF2B5EF4-FFF2-40B4-BE49-F238E27FC236}">
              <a16:creationId xmlns:a16="http://schemas.microsoft.com/office/drawing/2014/main" id="{1702F31E-F1CF-4A2E-AF3C-47BC593DD798}"/>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4" name="Text Box 6">
          <a:extLst>
            <a:ext uri="{FF2B5EF4-FFF2-40B4-BE49-F238E27FC236}">
              <a16:creationId xmlns:a16="http://schemas.microsoft.com/office/drawing/2014/main" id="{CEBB1B9C-E511-4DE4-BB7D-9B6E6A6F2994}"/>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5" name="Text Box 7">
          <a:extLst>
            <a:ext uri="{FF2B5EF4-FFF2-40B4-BE49-F238E27FC236}">
              <a16:creationId xmlns:a16="http://schemas.microsoft.com/office/drawing/2014/main" id="{3DE82346-D6FD-425A-A541-E23AF9D5164A}"/>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6" name="Text Box 8">
          <a:extLst>
            <a:ext uri="{FF2B5EF4-FFF2-40B4-BE49-F238E27FC236}">
              <a16:creationId xmlns:a16="http://schemas.microsoft.com/office/drawing/2014/main" id="{2F4DAF25-408F-43B3-8405-1326BEA7AB73}"/>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7" name="Text Box 9">
          <a:extLst>
            <a:ext uri="{FF2B5EF4-FFF2-40B4-BE49-F238E27FC236}">
              <a16:creationId xmlns:a16="http://schemas.microsoft.com/office/drawing/2014/main" id="{EAE43B01-1494-4222-B106-80798781E955}"/>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8" name="Text Box 10">
          <a:extLst>
            <a:ext uri="{FF2B5EF4-FFF2-40B4-BE49-F238E27FC236}">
              <a16:creationId xmlns:a16="http://schemas.microsoft.com/office/drawing/2014/main" id="{B0056FEB-C763-4224-A396-FF40A7A4499E}"/>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9" name="Text Box 13">
          <a:extLst>
            <a:ext uri="{FF2B5EF4-FFF2-40B4-BE49-F238E27FC236}">
              <a16:creationId xmlns:a16="http://schemas.microsoft.com/office/drawing/2014/main" id="{14915F07-C8C6-4C57-BABD-06EB97A488F2}"/>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0" name="Text Box 14">
          <a:extLst>
            <a:ext uri="{FF2B5EF4-FFF2-40B4-BE49-F238E27FC236}">
              <a16:creationId xmlns:a16="http://schemas.microsoft.com/office/drawing/2014/main" id="{DFEBFCB9-F99E-4711-83FB-65DD8CA6FE1D}"/>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1" name="Text Box 15">
          <a:extLst>
            <a:ext uri="{FF2B5EF4-FFF2-40B4-BE49-F238E27FC236}">
              <a16:creationId xmlns:a16="http://schemas.microsoft.com/office/drawing/2014/main" id="{EDE761BB-F43A-486E-8241-5F262D144864}"/>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2" name="Text Box 16">
          <a:extLst>
            <a:ext uri="{FF2B5EF4-FFF2-40B4-BE49-F238E27FC236}">
              <a16:creationId xmlns:a16="http://schemas.microsoft.com/office/drawing/2014/main" id="{29D1E4EC-1741-4F75-ABF0-7624C8320DDB}"/>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3" name="Text Box 17">
          <a:extLst>
            <a:ext uri="{FF2B5EF4-FFF2-40B4-BE49-F238E27FC236}">
              <a16:creationId xmlns:a16="http://schemas.microsoft.com/office/drawing/2014/main" id="{E34311BF-1408-4503-BD02-D89F1F4173DB}"/>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4" name="Text Box 18">
          <a:extLst>
            <a:ext uri="{FF2B5EF4-FFF2-40B4-BE49-F238E27FC236}">
              <a16:creationId xmlns:a16="http://schemas.microsoft.com/office/drawing/2014/main" id="{337C8E5B-B558-486F-8D0E-3265209E4D40}"/>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5" name="Text Box 19">
          <a:extLst>
            <a:ext uri="{FF2B5EF4-FFF2-40B4-BE49-F238E27FC236}">
              <a16:creationId xmlns:a16="http://schemas.microsoft.com/office/drawing/2014/main" id="{09DC5DF8-DF81-454B-95D1-471B15910FF3}"/>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6" name="Text Box 20">
          <a:extLst>
            <a:ext uri="{FF2B5EF4-FFF2-40B4-BE49-F238E27FC236}">
              <a16:creationId xmlns:a16="http://schemas.microsoft.com/office/drawing/2014/main" id="{641E196F-8FF0-4453-BCED-CCBB0DF7EF3C}"/>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7" name="Text Box 21">
          <a:extLst>
            <a:ext uri="{FF2B5EF4-FFF2-40B4-BE49-F238E27FC236}">
              <a16:creationId xmlns:a16="http://schemas.microsoft.com/office/drawing/2014/main" id="{F448D109-FCD9-409F-837F-CADAD335159A}"/>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8" name="Text Box 22">
          <a:extLst>
            <a:ext uri="{FF2B5EF4-FFF2-40B4-BE49-F238E27FC236}">
              <a16:creationId xmlns:a16="http://schemas.microsoft.com/office/drawing/2014/main" id="{9D3C41DF-2098-463F-8CC2-6419C7BAB6CB}"/>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19" name="Text Box 23">
          <a:extLst>
            <a:ext uri="{FF2B5EF4-FFF2-40B4-BE49-F238E27FC236}">
              <a16:creationId xmlns:a16="http://schemas.microsoft.com/office/drawing/2014/main" id="{7D888AD5-E7FC-4AFA-AB85-63718D08260C}"/>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0" name="Text Box 24">
          <a:extLst>
            <a:ext uri="{FF2B5EF4-FFF2-40B4-BE49-F238E27FC236}">
              <a16:creationId xmlns:a16="http://schemas.microsoft.com/office/drawing/2014/main" id="{4560989C-B054-407B-B47E-E99BDCB9BF78}"/>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1" name="Text Box 25">
          <a:extLst>
            <a:ext uri="{FF2B5EF4-FFF2-40B4-BE49-F238E27FC236}">
              <a16:creationId xmlns:a16="http://schemas.microsoft.com/office/drawing/2014/main" id="{B76E93B4-858A-49BD-BCFD-60B7D9E98EAA}"/>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2" name="Text Box 26">
          <a:extLst>
            <a:ext uri="{FF2B5EF4-FFF2-40B4-BE49-F238E27FC236}">
              <a16:creationId xmlns:a16="http://schemas.microsoft.com/office/drawing/2014/main" id="{1A1EA602-DE3A-4B74-BF8F-5DD7CCB0378A}"/>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3" name="Text Box 27">
          <a:extLst>
            <a:ext uri="{FF2B5EF4-FFF2-40B4-BE49-F238E27FC236}">
              <a16:creationId xmlns:a16="http://schemas.microsoft.com/office/drawing/2014/main" id="{810CE4CB-7D35-4698-A32B-491DE1C4C163}"/>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4" name="Text Box 28">
          <a:extLst>
            <a:ext uri="{FF2B5EF4-FFF2-40B4-BE49-F238E27FC236}">
              <a16:creationId xmlns:a16="http://schemas.microsoft.com/office/drawing/2014/main" id="{701FBB3F-658F-41CF-B1A7-EE49F6BF5E8F}"/>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16</xdr:col>
      <xdr:colOff>0</xdr:colOff>
      <xdr:row>0</xdr:row>
      <xdr:rowOff>0</xdr:rowOff>
    </xdr:from>
    <xdr:to>
      <xdr:col>16</xdr:col>
      <xdr:colOff>0</xdr:colOff>
      <xdr:row>0</xdr:row>
      <xdr:rowOff>0</xdr:rowOff>
    </xdr:to>
    <xdr:sp macro="" textlink="">
      <xdr:nvSpPr>
        <xdr:cNvPr id="25" name="Text Box 29">
          <a:extLst>
            <a:ext uri="{FF2B5EF4-FFF2-40B4-BE49-F238E27FC236}">
              <a16:creationId xmlns:a16="http://schemas.microsoft.com/office/drawing/2014/main" id="{E0D20890-CB82-4FD0-9A45-9858F4740D74}"/>
            </a:ext>
          </a:extLst>
        </xdr:cNvPr>
        <xdr:cNvSpPr txBox="1">
          <a:spLocks noChangeArrowheads="1"/>
        </xdr:cNvSpPr>
      </xdr:nvSpPr>
      <xdr:spPr bwMode="auto">
        <a:xfrm>
          <a:off x="115316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5</xdr:col>
      <xdr:colOff>0</xdr:colOff>
      <xdr:row>1</xdr:row>
      <xdr:rowOff>0</xdr:rowOff>
    </xdr:from>
    <xdr:to>
      <xdr:col>5</xdr:col>
      <xdr:colOff>0</xdr:colOff>
      <xdr:row>1</xdr:row>
      <xdr:rowOff>0</xdr:rowOff>
    </xdr:to>
    <xdr:sp macro="" textlink="">
      <xdr:nvSpPr>
        <xdr:cNvPr id="2" name="Text Box 4">
          <a:extLst>
            <a:ext uri="{FF2B5EF4-FFF2-40B4-BE49-F238E27FC236}">
              <a16:creationId xmlns:a16="http://schemas.microsoft.com/office/drawing/2014/main" id="{0B54C13D-A1D4-4604-8793-9168BE03AC0B}"/>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3" name="Text Box 5">
          <a:extLst>
            <a:ext uri="{FF2B5EF4-FFF2-40B4-BE49-F238E27FC236}">
              <a16:creationId xmlns:a16="http://schemas.microsoft.com/office/drawing/2014/main" id="{4AB46623-4BA2-4374-8DBB-FC79619B9139}"/>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4" name="Text Box 6">
          <a:extLst>
            <a:ext uri="{FF2B5EF4-FFF2-40B4-BE49-F238E27FC236}">
              <a16:creationId xmlns:a16="http://schemas.microsoft.com/office/drawing/2014/main" id="{7E5B0B5F-ED81-4861-AE36-CC239A0D56EB}"/>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5" name="Text Box 7">
          <a:extLst>
            <a:ext uri="{FF2B5EF4-FFF2-40B4-BE49-F238E27FC236}">
              <a16:creationId xmlns:a16="http://schemas.microsoft.com/office/drawing/2014/main" id="{3A0457F0-D9BE-471B-A24C-99622D2BF241}"/>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6" name="Text Box 8">
          <a:extLst>
            <a:ext uri="{FF2B5EF4-FFF2-40B4-BE49-F238E27FC236}">
              <a16:creationId xmlns:a16="http://schemas.microsoft.com/office/drawing/2014/main" id="{EF1AFB10-C0B5-4166-B8AE-AEA510AA1AA1}"/>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7" name="Text Box 9">
          <a:extLst>
            <a:ext uri="{FF2B5EF4-FFF2-40B4-BE49-F238E27FC236}">
              <a16:creationId xmlns:a16="http://schemas.microsoft.com/office/drawing/2014/main" id="{A67E93A7-117E-49E4-AA1C-CEF71A38D775}"/>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8" name="Text Box 10">
          <a:extLst>
            <a:ext uri="{FF2B5EF4-FFF2-40B4-BE49-F238E27FC236}">
              <a16:creationId xmlns:a16="http://schemas.microsoft.com/office/drawing/2014/main" id="{8AD26953-F8EE-4367-9883-7B88A6581281}"/>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9" name="Text Box 13">
          <a:extLst>
            <a:ext uri="{FF2B5EF4-FFF2-40B4-BE49-F238E27FC236}">
              <a16:creationId xmlns:a16="http://schemas.microsoft.com/office/drawing/2014/main" id="{68A03E50-ACC4-4A21-BA34-A616F12E1EC0}"/>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0" name="Text Box 14">
          <a:extLst>
            <a:ext uri="{FF2B5EF4-FFF2-40B4-BE49-F238E27FC236}">
              <a16:creationId xmlns:a16="http://schemas.microsoft.com/office/drawing/2014/main" id="{F7F7ABED-F05B-48BB-B3F3-951758A3948D}"/>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1" name="Text Box 15">
          <a:extLst>
            <a:ext uri="{FF2B5EF4-FFF2-40B4-BE49-F238E27FC236}">
              <a16:creationId xmlns:a16="http://schemas.microsoft.com/office/drawing/2014/main" id="{7866D1C3-A5A0-4521-9CFF-AEA64DB754F2}"/>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2" name="Text Box 16">
          <a:extLst>
            <a:ext uri="{FF2B5EF4-FFF2-40B4-BE49-F238E27FC236}">
              <a16:creationId xmlns:a16="http://schemas.microsoft.com/office/drawing/2014/main" id="{B3F82FB9-CF7F-4713-8795-F58D9D24321A}"/>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3" name="Text Box 17">
          <a:extLst>
            <a:ext uri="{FF2B5EF4-FFF2-40B4-BE49-F238E27FC236}">
              <a16:creationId xmlns:a16="http://schemas.microsoft.com/office/drawing/2014/main" id="{55319C3A-221D-4F6D-8B39-837CEA8AB830}"/>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4" name="Text Box 18">
          <a:extLst>
            <a:ext uri="{FF2B5EF4-FFF2-40B4-BE49-F238E27FC236}">
              <a16:creationId xmlns:a16="http://schemas.microsoft.com/office/drawing/2014/main" id="{64FEAC61-6B7B-45CE-8BAC-5B8CF3CC1D45}"/>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5" name="Text Box 19">
          <a:extLst>
            <a:ext uri="{FF2B5EF4-FFF2-40B4-BE49-F238E27FC236}">
              <a16:creationId xmlns:a16="http://schemas.microsoft.com/office/drawing/2014/main" id="{FB9DD4CE-0455-4A54-A4B5-D496D1C9E81E}"/>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6" name="Text Box 20">
          <a:extLst>
            <a:ext uri="{FF2B5EF4-FFF2-40B4-BE49-F238E27FC236}">
              <a16:creationId xmlns:a16="http://schemas.microsoft.com/office/drawing/2014/main" id="{E95EB10B-A842-48B0-8972-5AE1845E6689}"/>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7" name="Text Box 21">
          <a:extLst>
            <a:ext uri="{FF2B5EF4-FFF2-40B4-BE49-F238E27FC236}">
              <a16:creationId xmlns:a16="http://schemas.microsoft.com/office/drawing/2014/main" id="{81135DD9-9C61-4535-BB26-7636A47513B2}"/>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8" name="Text Box 22">
          <a:extLst>
            <a:ext uri="{FF2B5EF4-FFF2-40B4-BE49-F238E27FC236}">
              <a16:creationId xmlns:a16="http://schemas.microsoft.com/office/drawing/2014/main" id="{B8878891-216B-4806-9EA1-F66C7E37727E}"/>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19" name="Text Box 23">
          <a:extLst>
            <a:ext uri="{FF2B5EF4-FFF2-40B4-BE49-F238E27FC236}">
              <a16:creationId xmlns:a16="http://schemas.microsoft.com/office/drawing/2014/main" id="{88537EF1-4410-4F95-93AB-666C2FCCF227}"/>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0" name="Text Box 24">
          <a:extLst>
            <a:ext uri="{FF2B5EF4-FFF2-40B4-BE49-F238E27FC236}">
              <a16:creationId xmlns:a16="http://schemas.microsoft.com/office/drawing/2014/main" id="{AB37DEC9-22EC-48E5-8FED-2EC427B3D80F}"/>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1" name="Text Box 25">
          <a:extLst>
            <a:ext uri="{FF2B5EF4-FFF2-40B4-BE49-F238E27FC236}">
              <a16:creationId xmlns:a16="http://schemas.microsoft.com/office/drawing/2014/main" id="{EAF2C334-E52C-4B3E-A996-D85310CB0A1A}"/>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2" name="Text Box 26">
          <a:extLst>
            <a:ext uri="{FF2B5EF4-FFF2-40B4-BE49-F238E27FC236}">
              <a16:creationId xmlns:a16="http://schemas.microsoft.com/office/drawing/2014/main" id="{48689755-BAB5-491F-AE25-6F9A293A2E4F}"/>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3" name="Text Box 27">
          <a:extLst>
            <a:ext uri="{FF2B5EF4-FFF2-40B4-BE49-F238E27FC236}">
              <a16:creationId xmlns:a16="http://schemas.microsoft.com/office/drawing/2014/main" id="{907BC173-A73F-486A-87CC-409DB582EC5D}"/>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4" name="Text Box 28">
          <a:extLst>
            <a:ext uri="{FF2B5EF4-FFF2-40B4-BE49-F238E27FC236}">
              <a16:creationId xmlns:a16="http://schemas.microsoft.com/office/drawing/2014/main" id="{3D1A4529-BAAB-47AC-BE57-A3AF58400B29}"/>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twoCellAnchor>
    <xdr:from>
      <xdr:col>5</xdr:col>
      <xdr:colOff>0</xdr:colOff>
      <xdr:row>1</xdr:row>
      <xdr:rowOff>0</xdr:rowOff>
    </xdr:from>
    <xdr:to>
      <xdr:col>5</xdr:col>
      <xdr:colOff>0</xdr:colOff>
      <xdr:row>1</xdr:row>
      <xdr:rowOff>0</xdr:rowOff>
    </xdr:to>
    <xdr:sp macro="" textlink="">
      <xdr:nvSpPr>
        <xdr:cNvPr id="25" name="Text Box 29">
          <a:extLst>
            <a:ext uri="{FF2B5EF4-FFF2-40B4-BE49-F238E27FC236}">
              <a16:creationId xmlns:a16="http://schemas.microsoft.com/office/drawing/2014/main" id="{4B0943FB-D75D-48C5-9CDC-2A53638B4CEB}"/>
            </a:ext>
          </a:extLst>
        </xdr:cNvPr>
        <xdr:cNvSpPr txBox="1">
          <a:spLocks noChangeArrowheads="1"/>
        </xdr:cNvSpPr>
      </xdr:nvSpPr>
      <xdr:spPr bwMode="auto">
        <a:xfrm>
          <a:off x="883920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ゴシック"/>
              <a:ea typeface="ＭＳ Ｐゴシック"/>
            </a:rPr>
            <a:t>・</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01_&#24403;&#21021;&#20132;&#20184;\03_&#20445;&#38522;&#32773;&#29992;\XX_&#20196;&#21644;y&#24180;&#20445;&#38522;&#32773;&#29992;&#24403;&#21021;&#20132;&#20184;&#27096;&#24335;&#19968;&#2433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12305000_&#32769;&#20581;&#23616;&#12288;&#35469;&#30693;&#30151;&#26045;&#31574;&#12539;&#22320;&#22495;&#20171;&#35703;&#25512;&#36914;&#35506;\&#20171;&#12469;&#12539;&#21253;&#25324;&#12465;&#12450;\00%20&#36890;&#30693;&#25913;&#27491;\&#20196;&#21644;3&#24180;&#24230;&#36890;&#30693;&#25913;&#27491;\&#9733;&#20132;&#20184;&#35201;&#32177;&#12398;&#25913;&#27491;&#20316;&#26989;&#20013;&#12501;&#12449;&#12452;&#12523;\&#27096;&#24335;\RPA\10_&#23455;&#32318;&#22577;&#21578;\03_&#20445;&#38522;&#32773;&#29992;\XX_&#20196;&#21644;y&#24180;&#20445;&#38522;&#32773;&#29992;&#23455;&#32318;&#22577;&#21578;&#27096;&#24335;&#19968;&#24335;.xlsx" TargetMode="External"/></Relationships>
</file>

<file path=xl/externalLinks/_rels/externalLink3.xml.rels><?xml version="1.0" encoding="UTF-8" standalone="yes"?>
<Relationships xmlns="http://schemas.openxmlformats.org/package/2006/relationships"><Relationship Id="rId2" Type="http://schemas.openxmlformats.org/officeDocument/2006/relationships/externalLinkPath" Target="file:///\\Setagaya.local\files\SEA02413\6&#24180;&#24230;\00-10%20&#23376;&#12393;&#12418;&#12539;&#23376;&#32946;&#12390;&#25903;&#25588;&#25285;&#24403;\340&#12288;&#22320;&#21306;&#23637;&#38283;&#22411;&#12402;&#12429;&#12400;&#12539;&#12411;&#12387;&#12392;\111%20&#35036;&#21161;&#37329;&#26989;&#21209;&#22806;&#37096;&#22996;&#35351;(TOPPAN)\&#27704;&#30000;&#12373;&#12435;&#30906;&#35469;&#20013;&#12304;&#25552;&#20986;&#26085;&#12305;&#26045;&#35373;&#31649;&#29702;&#30058;&#21495;&#12288;&#12402;&#12429;&#12400;&#20132;&#20184;&#30003;&#35531;&#26360;%20.xlsx" TargetMode="External"/><Relationship Id="rId1" Type="http://schemas.openxmlformats.org/officeDocument/2006/relationships/externalLinkPath" Target="/SEA02413/6&#24180;&#24230;/00-10%20&#23376;&#12393;&#12418;&#12539;&#23376;&#32946;&#12390;&#25903;&#25588;&#25285;&#24403;/340&#12288;&#22320;&#21306;&#23637;&#38283;&#22411;&#12402;&#12429;&#12400;&#12539;&#12411;&#12387;&#12392;/111%20&#35036;&#21161;&#37329;&#26989;&#21209;&#22806;&#37096;&#22996;&#35351;(TOPPAN)/&#27704;&#30000;&#12373;&#12435;&#30906;&#35469;&#20013;&#12304;&#25552;&#20986;&#26085;&#12305;&#26045;&#35373;&#31649;&#29702;&#30058;&#21495;&#12288;&#12402;&#12429;&#12400;&#20132;&#20184;&#30003;&#35531;&#2636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２_当初交付申請書"/>
      <sheetName val="別紙様式第2様式1_地域支援事業交付金所要額調"/>
      <sheetName val="別紙様式第2様式1別添１_総合事業の上限額引き上げ計画書"/>
      <sheetName val="別紙様式第２様式１別添２_地域包括支援センター運営費別表"/>
      <sheetName val="別紙様式第２様式２_任意事業実施計画書"/>
      <sheetName val="別紙様式第2様式2別添1_任意事業"/>
      <sheetName val="別紙様式第２様式２別添２_介護用品支給事業計画書"/>
      <sheetName val="別紙様式第2様式3_社会保障充実分事業実施計画書"/>
      <sheetName val="Config"/>
      <sheetName val="XX_令和y年保険者用当初交付様式一式"/>
    </sheetNames>
    <sheetDataSet>
      <sheetData sheetId="0"/>
      <sheetData sheetId="1"/>
      <sheetData sheetId="2"/>
      <sheetData sheetId="3"/>
      <sheetData sheetId="4">
        <row r="11">
          <cell r="J11" t="str">
            <v>○ア介護給付等費用適正化事業</v>
          </cell>
        </row>
        <row r="12">
          <cell r="J12" t="str">
            <v>○イ家族介護支援事業</v>
          </cell>
        </row>
        <row r="13">
          <cell r="J13" t="str">
            <v xml:space="preserve">○ウその他の事業 </v>
          </cell>
        </row>
      </sheetData>
      <sheetData sheetId="5"/>
      <sheetData sheetId="6"/>
      <sheetData sheetId="7"/>
      <sheetData sheetId="8"/>
      <sheetData sheetId="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別紙様式第４_保険者公文"/>
      <sheetName val="別紙様式第4様式1_地域支援事業交付金所要額調"/>
      <sheetName val="別紙様式第4様式1別添1_総合事業の上限額引き上げ報告書"/>
      <sheetName val="別紙様式第4様式1別添2_地域包括支援センター運営費別表"/>
      <sheetName val="別紙様式第4様式2_センター運営実施報告書"/>
      <sheetName val="別紙様式第4様式3_任意事業実施報告書"/>
      <sheetName val="別紙様式第4様式3別添_任意事業"/>
      <sheetName val="別紙様式第4様式4_社会保障充実分実施報告書"/>
      <sheetName val="支給実績内訳書"/>
      <sheetName val="Config"/>
      <sheetName val="XX_令和y年保険者用実績報告様式一式"/>
    </sheetNames>
    <sheetDataSet>
      <sheetData sheetId="0"/>
      <sheetData sheetId="1"/>
      <sheetData sheetId="2"/>
      <sheetData sheetId="3"/>
      <sheetData sheetId="4"/>
      <sheetData sheetId="5">
        <row r="11">
          <cell r="J11" t="str">
            <v>○ア介護給付等費用適正化事業</v>
          </cell>
        </row>
      </sheetData>
      <sheetData sheetId="6"/>
      <sheetData sheetId="7"/>
      <sheetData sheetId="8"/>
      <sheetData sheetId="9"/>
      <sheetData sheetId="1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非表示】重層都申請"/>
      <sheetName val="1-① "/>
      <sheetName val="【非表示】1-③差し込み"/>
      <sheetName val="【非表示】1-③④差し込み自由記述"/>
      <sheetName val="1‐③"/>
      <sheetName val="ひろば"/>
      <sheetName val="1‐④ "/>
      <sheetName val="1‐⑤【★入力シート】"/>
      <sheetName val="1‐⑤"/>
      <sheetName val="【非表示】月割額表"/>
      <sheetName val="ほっと"/>
      <sheetName val="1‐⑥"/>
      <sheetName val="1‐⑥ｰ2"/>
      <sheetName val="【非表示】1‐⑦差し込み"/>
      <sheetName val="ワーク"/>
      <sheetName val="【非表示】1‐⑧差し込み"/>
      <sheetName val="1-⑦"/>
      <sheetName val="1-⑧"/>
    </sheetNames>
    <sheetDataSet>
      <sheetData sheetId="0"/>
      <sheetData sheetId="1"/>
      <sheetData sheetId="2"/>
      <sheetData sheetId="3">
        <row r="4">
          <cell r="B4" t="str">
            <v>A1A1A1</v>
          </cell>
          <cell r="C4">
            <v>9999</v>
          </cell>
          <cell r="D4" t="str">
            <v>せたがやひろば</v>
          </cell>
          <cell r="E4" t="str">
            <v>・親子が気軽に利用できるよう、子どもの発達に沿ったあそび、居心地のよい環境を提供し、あたたかく迎え入れる。
・支援者が意識的に利用者同士を紹介するなど、利用者同士をつなぐ。
・利用者同士が自然に交流できるようなプログラムを実施する(わらべうた、お話し会、手作りおもちゃの会など)。</v>
          </cell>
          <cell r="F4" t="str">
            <v>・日頃から気兼ねなく、子育ての不安や悩みを相談できるようにする。
・助産師、栄養士に来てもらい、個別の相談を行う。</v>
          </cell>
          <cell r="G4" t="str">
            <v>・子育てに必要な情報を収集し、利用者に届きやすいように整理して提供する（情報誌「せたがや通信」の配布など）。
・支援者からだけでなく、利用者からの情報も他の利用者に共有する。</v>
          </cell>
          <cell r="H4" t="str">
            <v>・おんぶとだっこ講座、育児・生活習慣・食育に関する講習会、
・助産師によるベビーヨガ、救急講座</v>
          </cell>
          <cell r="I4" t="str">
            <v>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の担当に情報共有するよう努める。</v>
          </cell>
          <cell r="J4" t="str">
            <v>・地域の高齢者施設（世田谷園）に出向き、交流する。</v>
          </cell>
          <cell r="K4" t="str">
            <v>・「北沢子育てサークル」と協働し、季節（お正月・節分・ひなまつり・水遊び・七夕・ハロウィン・クリスマス）を感じるイベントを実施する。</v>
          </cell>
          <cell r="L4" t="str">
            <v>玉川福祉大学のボランティア学生と共同し、ひろばで絵本の読み聞かせ会や手作りおもちゃの製作を行う。</v>
          </cell>
          <cell r="M4" t="str">
            <v>近隣のプレーパークに出向き、地域の親子と交流する。荒天の場合は世田谷児童館に出向き、交流する。</v>
          </cell>
          <cell r="N4" t="str">
            <v>プレママ・プレパパが、子育て中のママ・パパと交流したり、赤ちゃんを抱っこしてみる会を実施する。</v>
          </cell>
          <cell r="O4" t="str">
            <v>普段ひろばに来られない方が気軽に利用できるように、拠点のひろばにある遊具等を持参し出張ひろばを実施する。
子育てに不安などを抱えている親子に対する相談や情報交換ができる場となるようにする。
不定期で学生ボランティアによる絵本の読み聞かせ会を開催する。
地域の親子同士でのつながりをもってもらえるよう援助する。</v>
          </cell>
          <cell r="P4" t="str">
            <v>０歳児の保護者向けに2時間程度の栄養士を講師とした離乳食講習会を実施する。</v>
          </cell>
          <cell r="Q4" t="str">
            <v>両親学級の開催に向けて、沐浴の方法や産後の母体の回復に向けた支援を学ぶために、助産師を講師としたスタッフ向けの研修会を実施する。</v>
          </cell>
          <cell r="R4" t="str">
            <v>日常の子育てに疲れている方や不眠に悩む利用者が一時的に休息できるよう、安心できる環境を用意する。相談がある場合は専任のスタッフが丁寧に話を聞き対応する。</v>
          </cell>
          <cell r="S4" t="str">
            <v>子どもの発達が気になる子をもつ保護者向けに子どもとの関わり方を考える講座を実施する。</v>
          </cell>
        </row>
        <row r="5">
          <cell r="B5" t="str">
            <v>X2Y8R7</v>
          </cell>
          <cell r="C5">
            <v>1000</v>
          </cell>
          <cell r="D5" t="str">
            <v>のざわテットーひろば</v>
          </cell>
          <cell r="E5" t="str">
            <v>親子が安心して集い、交流できる場を提供し、スタッフの働きかけやひろば内の資源を活用して交流の活性化を図る。
 （ベビーマッサージ、絵本の読み聞かせ、バザーの開催。お絵かき、工作、木工、泥んこ遊び、水遊び、ツリーハウス、すべり台、畑作業等、ひろば内における子どもの自由な発想と主体性を大切にする見守りと支援。）</v>
          </cell>
          <cell r="F5" t="str">
            <v>利用者相互の助け合い、情報交換を尊重しつつ、スタッフ（保育士資格保有者、子育て経験者等）による相談（随時）および有識者、専門機関の紹介などを行う。</v>
          </cell>
          <cell r="G5" t="str">
            <v>会報誌「テットーてつび」の配布、メールマガジン、HP、SNS等による情報の発信。
屋内の情報コーナーと屋外2か所の掲示板で、子育て支援関連活動や児童館の情報を提供する。</v>
          </cell>
          <cell r="H5" t="str">
            <v>育児や生活習慣、救命救急、食育等に関する講座の開催。
ベビーマッサージ、親子ヨガ、親子クッキング、園芸体験、音楽イベント、工作ワークショップ等の親子イベントの開催。
子育て支援に関するスタッフ向け講習の実施。</v>
          </cell>
          <cell r="I5" t="str">
            <v>利用者との積極的なコミュニケーションを通じて、育児におけるさまざまな悩みごとなどの聴取を行う。親子関係や家庭環境について見過ごせないと判断したときは素早く地域子育て支援コーディネーターなどに報告をして共有する。</v>
          </cell>
          <cell r="J5" t="str">
            <v>・町内会の広報協力を得て、毎月第1土曜日に刃物研ぎを開催する。子育て世代の利用に限らず、地域高齢者等幅広い世代の利用を促進する。
・町内会と協働して、スタンドパイプを利用した防災訓練を行う。（消防団協力）
・地域の茶道会と協働して、年1回、藤棚の下で野点茶会を開催する。
・近隣の福祉作業所と協働して、年1回以上、音楽やアート、オープンガーデン等のイベントを開催する。
・町内会の広報協力を得てX’masツリー点灯式、節分等季節のイベントを開催する。</v>
          </cell>
          <cell r="K5" t="str">
            <v>実施なし</v>
          </cell>
          <cell r="L5" t="str">
            <v>・学生ボランティア団体（IVUSA）世田谷クラブと連携し、学生ボランティアのひろば活動日を設ける。次世代を担う学生たちが、子ども、親、シニア世代との交流体験をすることで、子育て支援に対する理解や社会福祉の重要性を学ぶ機会とする。
・東京慈恵会医科大学実習生の受け入れをする。
・世田谷区立船橋希望中学校職場体験学習の受け入れをする。
・世田谷ボランティア協会を介し、夏休みのボランティア志願者の受け入れをする。
・目黒子ども劇場乳幼児部と連携し、テットーひろばの自然環境を活かした外遊びイベントを開催する。</v>
          </cell>
          <cell r="M5" t="str">
            <v>実施なし</v>
          </cell>
          <cell r="N5" t="str">
            <v>・ひろば内に整備している畑やビオトープを活用して、土づくり、野菜や草花の植付け、収穫体験、食育に関する講座等、親子で参加しやすい活動やイベントを土曜日、祝日に開催する。
・土曜日に父親の対話会を開催し、子育ての楽しさや悩みなどを分かち合い交流する場を設ける。（オンラインでの開催もあり）
・親子でお菓子作り体験ができるイベントを実施する。
・平日行っているベビーマッサージを土曜日または祝日にも開催し、働く母親や父親の参加機会を創出する。</v>
          </cell>
          <cell r="O5" t="str">
            <v>実施なし</v>
          </cell>
          <cell r="P5" t="str">
            <v>実施なし</v>
          </cell>
          <cell r="Q5" t="str">
            <v>実施なし</v>
          </cell>
          <cell r="R5" t="str">
            <v>実施なし</v>
          </cell>
          <cell r="S5" t="str">
            <v>実施なし</v>
          </cell>
        </row>
        <row r="6">
          <cell r="B6" t="str">
            <v>A5B9C3</v>
          </cell>
          <cell r="C6">
            <v>1001</v>
          </cell>
          <cell r="D6" t="str">
            <v>すこやか広場</v>
          </cell>
          <cell r="E6" t="str">
            <v>・親子が安心して過ごせるよう、近い月齢、ご近所同士などを紹介し、他の親子とも良好な関係性が築いていけるように配慮する。
・季節に応じた飾り付けや音楽を流す。
・イベントを通し、親同士が交流する場を設定する。
・子どもの遊びを尊重し、わらべ歌、リズム体操、製作など柔軟なプログラムを準備する。
・広場での体験を通して子育ての楽しさを知り、自分なりの子育ての方向性を見つけてもらう。</v>
          </cell>
          <cell r="F6" t="str">
            <v>・いつでも子育ての相談ができる雰囲気を作り、受容と傾聴を大切にする。
・内容によっては一人だけの問題にせず、利用者間で考え、共有できるような機会を持つ。
・子どもの成長・発達の心配なケース、一親の心身においての悩みなどは、状況により専門家につなぐ。</v>
          </cell>
          <cell r="G6" t="str">
            <v>・情報コーナーでは、多岐にわたる子育てに関する情報を内容別に分けてわかりやすく展示・掲示する。
・重要な内容については、利用者に手渡しをして説明を行い、また情報を共有できるよう利用者間で話題にする。</v>
          </cell>
          <cell r="H6" t="str">
            <v>・わらべ歌(わらべ歌を通してお手玉やスカーフ遊びなどをする）
・お話し会(わらべ歌と絵本を読む)
・お誕生会(歌とパネルシアター※季節に合わせたお話をする)
・身体測定（身長・体重測定）
・子どもの命を守る講座(子どものけが、予防接種、感染症への対応、救急講座、体に良い食を考える、離乳食について等）
・ママとららるー(歌とリズム体操)</v>
          </cell>
          <cell r="I6" t="str">
            <v>・日常の活動の中で、利用者の不安や悩みを傾聴して、気になるケースについてはスタッフ間で共有する。
・特に気になるケースについては、地域支援コーディネーター、子ども家庭支援センター、健康づくり課の担当者に相談し、連携を図る。
・地域子育て相談機関が主催する事例検討会や地域連絡会に年1回以上参加する。</v>
          </cell>
          <cell r="J6" t="str">
            <v>実施なし</v>
          </cell>
          <cell r="K6" t="str">
            <v>・ひろば前の園庭で定期的に実施している「こもれび劇場※」を、すこやか園、めばえ学園と協働して実施する。
※こもれび劇場とは、小さな青空劇場であり、子どもたちが好きな紙芝居や絵本を年齢に合わせて選んだものを数冊読む。歌や、リズム、ペープサート（紙人形）なども行い、30分程度のお話と音楽の時間を共有し楽しむ。保育士とひろば利用者、異年齢の子どもの間で交流する。（雨天時、ひろば内で実施）</v>
          </cell>
          <cell r="L6" t="str">
            <v>実施なし</v>
          </cell>
          <cell r="M6" t="str">
            <v>実施なし</v>
          </cell>
          <cell r="N6" t="str">
            <v>実施なし</v>
          </cell>
          <cell r="O6" t="str">
            <v>実施なし</v>
          </cell>
          <cell r="P6" t="str">
            <v>実施なし</v>
          </cell>
          <cell r="Q6" t="str">
            <v>実施なし</v>
          </cell>
          <cell r="R6" t="str">
            <v>・日常の子育てに疲れている方や不眠に悩む利用者が一時的に休息できるよう安心できる環境を用意する。
・相談がある場合は、専任のスタッフが丁寧に話を聞き、対応する。</v>
          </cell>
          <cell r="S6" t="str">
            <v>実施なし</v>
          </cell>
        </row>
        <row r="7">
          <cell r="B7" t="str">
            <v>D1E6F4</v>
          </cell>
          <cell r="C7">
            <v>1002</v>
          </cell>
          <cell r="D7" t="str">
            <v>ぽっぽちゃんひろば</v>
          </cell>
          <cell r="E7" t="str">
            <v>親同士、地域の仲間同士が話しやすいように、地域との顔つなぎの役割を担い繋がりを作る手助けをする。お子さんの年齢が近い方の交流会を開催し、同年代の子を持つ親同士で繋がり、友達作りのきっかけ作りをする。</v>
          </cell>
          <cell r="F7" t="str">
            <v>子育てについての不安や悩みを保護者同士が気軽に話し合える場を提供する。同じ悩みに関する意見交換ができるように交流会や講習会を実施する。</v>
          </cell>
          <cell r="G7" t="str">
            <v>親御さんが知りたい地域の子育て情報についてお知らせが出来るよう努める。情報コーナー・情報ファイル・掲示板などを充実させる。特に情報コーナーに置いてあるチラシ等に関しては、説明出来るように把握する。</v>
          </cell>
          <cell r="H7" t="str">
            <v>子どもの個性と才能発見講座、ハッピーマネー講座、救急講座、子育て自転車安全講習、ファミサポ利用説明登録講座、ストレッチ講座、看護師栄養士相談会、保育園の保育士による相談会、お母さんのアート講座、</v>
          </cell>
          <cell r="I7" t="str">
            <v>特に支援が必要なケースに関しては相談内容を記録し、職員で方針を検討したり、他の地域子育て相談機関や子ども家庭支援センター、健康づくり課等への相談や連携を図る。
地域子育て相談機関が主催する事例検討会や地域連絡会に年1回以上参加する。
世田谷区要保護児童支援協議会に加入する。                                                                         何気ない会話から相談を拾うことを心がけ、そのことについて話したり意見交換するコミュニケーションを大切にする。</v>
          </cell>
          <cell r="J7" t="str">
            <v>⑴おはなし会ボランティア団体「おはなし星の子」と連携し、おはなし会を実施する。
⑵日本大学ボランティアサークル「ぽっぽちゃんひろば」と協働し、１歳以上向けのイベント「わんぱくひろば」を実施する。</v>
          </cell>
          <cell r="K7" t="str">
            <v>実施なし</v>
          </cell>
          <cell r="L7" t="str">
            <v>実施なし</v>
          </cell>
          <cell r="M7" t="str">
            <v>実施なし</v>
          </cell>
          <cell r="N7" t="str">
            <v>実施なし</v>
          </cell>
          <cell r="O7" t="str">
            <v>実施なし</v>
          </cell>
          <cell r="P7" t="str">
            <v>助産師、理学療法士による講座や相談会を実施する。
・助産師は抱っこ講座、おんぶ講座、発達のためのスキンシップ講座、復職応援講座、相談会を実施する。
・理学療法士は足育講座、産後ママの身体についての講座、ヨガ講座、身体の不調相談会を実施する。</v>
          </cell>
          <cell r="Q7" t="str">
            <v>実施なし</v>
          </cell>
          <cell r="R7" t="str">
            <v>育児で疲れている親御さんに少しの時間でもほっと一息お休みしていただくことを目的とする。らっこスペースはカーテンで仕切りマットレスやマッサージグッズを置き、他の利用者から見えない空間を確保することでリラックスしていただく。</v>
          </cell>
          <cell r="S7" t="str">
            <v>実施なし</v>
          </cell>
        </row>
        <row r="8">
          <cell r="B8" t="str">
            <v>H7I3J9</v>
          </cell>
          <cell r="C8">
            <v>1003</v>
          </cell>
          <cell r="D8" t="str">
            <v>おでかけひろば＠あみーご</v>
          </cell>
          <cell r="E8" t="str">
            <v>・妊娠期の夫婦や親子が気軽に利用できるよう居心地のよい環境づくりをする。・親子をあたたかく迎え入れ、その親子がその人らしさ、その子らしさを出し安心して過ごせるようにする。・同月齢、異年齢での関わり、子どもとの関わり、同じ地域、など利用者同士が自然と交流できるようプログラムを実施(おもちゃ作り、外遊びなど)する。</v>
          </cell>
          <cell r="F8" t="str">
            <v>・日常から利用者の話を傾聴し、会話の中からみえてくる小さな悩みや不安などに寄り添う。同じ悩みを持つ親同士で話すことで解消されることもあるので支援者が利用者同士を繋いでいく。・相談内容によって助産師や理学療法士などに個別に相談を行う。・子どもの成長発達に応じた遊びの経験を積んでいけるようなプログラムを実施。</v>
          </cell>
          <cell r="G8" t="str">
            <v>・子育てに関する情報を収集、整理し利用者が受け取りやすいよう掲示したり支援者が伝えていく。・他の団体(ひろば・児童館・サロン等)とも連携をし子育てに関する各種イベントや地域情報を利用者に共有したり、利用者からの情報なども他の利用者にも共有していく。</v>
          </cell>
          <cell r="H8" t="str">
            <v>・助産師によるベビーヨガ・助産師、保育士による育児相談・理学療法士によるケアストレッチ・外遊び</v>
          </cell>
          <cell r="I8" t="str">
            <v>・日頃から利用者の話に耳を傾け、不安や悩みを聞き取り気になるケースについては記録を取り、スタッフや地域子育て支援コーディネーターと共有し継続して見守っていく。・特に気になるケースについては近隣の専門機関や子ども家庭支援センター、子育て支援応援相談員、健康づくり課などに情報共有していく。</v>
          </cell>
          <cell r="J8" t="str">
            <v>実施なし</v>
          </cell>
          <cell r="K8" t="str">
            <v>・社会福祉協議会や主任児童委員・地区民生委員・地域住民の方と一緒に、伝統的なあやとりや折り紙などの昔ながらの遊びや、ピアノに合わせてわらべ歌や季節の歌などに親しむなどをして親子の育ちを育む支援をする。</v>
          </cell>
          <cell r="L8" t="str">
            <v>実施なし</v>
          </cell>
          <cell r="M8" t="str">
            <v>・羽根木公園に出向き、外遊びを楽しむ。ベビーカーを使用せず歩ける子は自分の足で、赤ちゃんは素抱っこで公園内を散歩する。レジャーシートを敷きねんねやハイハイの赤ちゃんもゆっくり過ごせるようにする。公園内を巡り、植物などで季節を感じたり、今後プレーパークでの遊びにも繋がるよう利用者を繋いだり、年に数回かまどを利用して外で食事を一緒にとったりして外遊びが身近になるよう交流する。雨天の場合も、雨の日の楽しみ方もあるので(水たまりや雨の音など)無理のない範囲で実施する。難しい場合には自団体の屋内の場所で過ごす。</v>
          </cell>
          <cell r="N8" t="str">
            <v>実施なし</v>
          </cell>
          <cell r="O8" t="str">
            <v>実施なし</v>
          </cell>
          <cell r="P8" t="str">
            <v>実施なし</v>
          </cell>
          <cell r="Q8" t="str">
            <v>実施なし</v>
          </cell>
          <cell r="R8" t="str">
            <v>・日頃の育児の疲れや睡眠不足、育児不安などで利用者が一時的に子どもと離れて休息できる場所を用意する。安心して休めるよう子どもの見守りをしていく。お話や相談したい利用者には専門のスタッフや地域子育て支援コーディネーターが丁寧に話を聞くなど対応する。</v>
          </cell>
          <cell r="S8" t="str">
            <v>実施なし</v>
          </cell>
        </row>
        <row r="9">
          <cell r="B9" t="str">
            <v>Q6R2S8</v>
          </cell>
          <cell r="C9">
            <v>1004</v>
          </cell>
          <cell r="D9" t="str">
            <v>おでかけひろばぼっこ</v>
          </cell>
          <cell r="E9" t="str">
            <v>・利便性の良い場所で、気軽に立ち寄れる立地。
・親しみやすい雰囲気をつくり、スタッフと利用者、利用者同士の交流を促す。
・利用者同士が交流できるようなイベントを実施。</v>
          </cell>
          <cell r="F9" t="str">
            <v>・日常の会話の中から不安や悩みがないか、スタッフが心を配り、気軽に相談できるようにする。
・助産師、心理士、地域子育て支援コーディネーターに来てもらい相談会を実施。
・利用者同士で意見交換できるような声掛けを行う。</v>
          </cell>
          <cell r="G9" t="str">
            <v>・団体やスタッフのネットワークを活用し、子育てに関する地域情報を積極的に収集・提供。
・2～３カ月に1回、下北沢駅付近である団体主催の子供向けイベント内で、「世田谷区のおでかけひろば」のアウトリーチ活動。</v>
          </cell>
          <cell r="H9" t="str">
            <v>・よみきかせや手遊びわらべうたなど低月齢から親子で楽しめる講座を実施。
・団体の実施する子ども（コミュニティ）食堂との連携
・子ども食堂スタッフによる味噌づくり、できた味噌の試食会など食育につながる講座を実施。
・地域の公園で開催しているプレーリヤカーとの連携</v>
          </cell>
          <cell r="I9" t="str">
            <v>日々の業務で気になることを記録に残し、毎月のスタッフミーティングで特に気になるケースを共有。急ぎで対応する必要がある場合などは、地域子育て支援コーディネーター、助産師、心理士、子ども家庭支援センター、健康づくり課、児童館などと情報共有する。</v>
          </cell>
          <cell r="J9" t="str">
            <v>実施なし</v>
          </cell>
          <cell r="K9" t="str">
            <v>「シモキタ園藝部」と協働し、「シモキタのはら広場」で季節で変化する自然の中でのあそび、植物いきもの観察などを実施する予定。</v>
          </cell>
          <cell r="L9" t="str">
            <v>実施なし</v>
          </cell>
          <cell r="M9" t="str">
            <v>「代田児童館」の乳幼児が集まる日に出向き、見守りやイベント補助。地域の子育て情報の提供。</v>
          </cell>
          <cell r="N9" t="str">
            <v>実施なし</v>
          </cell>
          <cell r="O9" t="str">
            <v xml:space="preserve">・おでかけひろばが近くにない地域で利用者が来やすい場所で実施。ひろばと同様に気軽に相談できるようにする。（代田児童館・きたっこと協働）
</v>
          </cell>
          <cell r="P9" t="str">
            <v>・助産師による相談会。産前産後、発達、育児に関する悩みを気軽に相談できる。
・臨床心理師、公認心理士、社会福祉士による傾聴など、相談という形にとらわれないお話の時間。</v>
          </cell>
          <cell r="Q9" t="str">
            <v>実施なし</v>
          </cell>
          <cell r="R9" t="str">
            <v>実施なし</v>
          </cell>
          <cell r="S9" t="str">
            <v>実施なし</v>
          </cell>
        </row>
        <row r="10">
          <cell r="B10" t="str">
            <v>N9O1P5</v>
          </cell>
          <cell r="C10">
            <v>1005</v>
          </cell>
          <cell r="D10" t="str">
            <v>きぬたまの家（うち）</v>
          </cell>
          <cell r="E10" t="str">
            <v>・親子が気軽に利用できるよう、子どもの発達に沿ったあそび、居心地のよい環境を提供し、あたたかく迎え入れる。
・利用者同士が自然とつながるよう支援者が工夫し、食や外遊びを利用し、利用者同士をつなぎ、仲間づくりができやすくする。
・利用者同士が自然に交流できるようなプログラムを実施する(わらべうた、絵本の会、手作りおもちゃの会など)。</v>
          </cell>
          <cell r="F10" t="str">
            <v xml:space="preserve">・日頃から気兼ねなく、子育ての不安や悩みを相談できるようにする。
・何気ないつぶやきや、親子の様子からうかがえる悩みなどに気付きつつ、気づかないふりをして温かく見守り、ご本人がお話しやすい環境を整え、待つ。
・助産師、栄養士等の専門職に来てもらい、相談会を行う。
</v>
          </cell>
          <cell r="G10" t="str">
            <v>・インスタグラムや公式LINEなどSNSを利用した、プログラムやイベント情報の提供を行う。
・子育てに必要な情報を収集し、利用者に届きやすいように整理して提供する。
・支援者と一緒に作るMAPを利用し、地域情報を他の利用者に共有する。</v>
          </cell>
          <cell r="H10" t="str">
            <v>・おんぶとだっこ講座、絵本の会、わらべうた、ママのためのヨガ講座などを行う。
・助産師による離乳食講座、救急講座、防災士の講座、薬剤師の薬の飲み方講座、小児科医の相談会などの専門職の講座を行う。
・プレパパ、プレママ対象の講座をなどを行う。</v>
          </cell>
          <cell r="I10" t="str">
            <v>日常のひろばで、利用者の不安や悩みを聞き取ることだけでなく、感じ取れるよう感度を上げる。気になるケースについては記録をしてスタッフで共有する。
・各家庭の事情に合わせてサポートや見守り体制を、地域子育て支援コーディネーターと連携しながら整える。
・見守りだけでなく一歩進んだ相談の必要な利用者には、行政の関係機関につなげる。</v>
          </cell>
          <cell r="J10" t="str">
            <v>地域の老人福祉施設と障碍者就労施設と連携し、福祉施設で月1回以上、出張ひろばを開催し、高齢者と障碍者と子育て親子の交流を継続的に行う。</v>
          </cell>
          <cell r="K10" t="str">
            <v>・鎌田南睦会、喜多見上部自治会、宇奈根町会などの地域の自治会の行事に参加する。（町内清掃、公園整備、どんど焼き、盆踊り、夏祭りなど）
・喜多見児童館、鎌田児童館の行事にスタッフとして参加する事で地域の親子の育ちを切れ目なく支援していく。（子どもまつり、宇奈根の渡しなど）
・とりおじさんの野鳥の観察会や写真会などの交流。
・地域の農家と協働し、ひろばでのお昼ご飯提供を行い、地域の方々にも広く提供する</v>
          </cell>
          <cell r="L10" t="str">
            <v>実施なし</v>
          </cell>
          <cell r="M10" t="str">
            <v>・「きぬたまあそび村」週3日以上、「砧あそびの杜」週3日以上、ひろばスタッフが子育てサポーターとして参加し、乳幼児親子が参加しやすい環境を作り、外遊びの促進に務める。
・きぬたま号を使用し、日常的に乳幼児のおもちゃを搬入し、授乳スペース、おむつ替えなどに利用する。
・外遊びの場で相談や心配事が話しやすい環境と、見守り体制を整える。</v>
          </cell>
          <cell r="N10" t="str">
            <v>実施なし</v>
          </cell>
          <cell r="O10" t="str">
            <v>実施なし</v>
          </cell>
          <cell r="P10" t="str">
            <v>実施なし</v>
          </cell>
          <cell r="Q10" t="str">
            <v>実施なし</v>
          </cell>
          <cell r="R10" t="str">
            <v>日常の子育てに疲れている方や不眠に悩む利用者が一時的に休息できるよう、安心できる環境を用意する。相談がある場合は専任のスタッフが丁寧に話を聞き対応する。</v>
          </cell>
          <cell r="S10" t="str">
            <v>実施なし</v>
          </cell>
        </row>
        <row r="11">
          <cell r="B11" t="str">
            <v>K4L8M2</v>
          </cell>
          <cell r="C11">
            <v>1006</v>
          </cell>
          <cell r="D11" t="str">
            <v>おでかけひろば　ぶりっじ＠roka</v>
          </cell>
          <cell r="E11" t="str">
            <v>・気軽にこれて、ほっと安心できる実家のような場の提供を目指し、あたたかく迎え入れる。
・子どものあそびの環境（月齢・発達に応じたあそび）、親たちにとっても居心地よい環境の提供。
・利用者さん同士を意図的につなげたり、時には、スタッフが介入しなくても自然につながれる場づくり。
・利用者さん同士が交流ができるようなプログラムの開催</v>
          </cell>
          <cell r="F11" t="str">
            <v>・気兼ねなく不安や悩みを相談できるようにする。
・プログラム講師、助産師、子育て支援コーディネーターに来てもらい、個別の相談を行う。
・ピアサポート（利用者さん同士でつながり、お互いに困りごとなど話せる環境づくり）</v>
          </cell>
          <cell r="G11" t="str">
            <v>・子育てに必要な情報の提供、見やすいように工夫・掲示。
・利用者のニーズを聞き取り、情報あつめ。
・他から（支援者、利用者、近隣の方等）きた情報の共有。</v>
          </cell>
          <cell r="H11" t="str">
            <v>・抱っことおんぶ、事故予防、小児医療のかかり方、防災、のんびりゆったりおしゃべりタイムなどの講習等を行う。</v>
          </cell>
          <cell r="I11" t="str">
            <v>・特に支援が必要なケースについては相談内容を記録し、職員や地域子育て相談機関（Ⅰ型）と情報共有、支援方針を検討し、子ども家庭支援センター、健康づくり課等へ相談や連携を図る。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v>
          </cell>
          <cell r="J11" t="str">
            <v>・ひろばが主催するプログラムに地域の方に一緒に携わってもらったり、具体的に紹介したり、地域の他団体が主催する集まりに参加し、相互交流を図る。
ひろば主催プログラム：ろかめし、春まつり、バザー、防災プログラム、季節の行事など
地域の他団体が主催する集まり：児童館主催の交流会、社協主催のメッセや交流会、町会主催のお祭り、自治会主催の防災プログラムなど</v>
          </cell>
          <cell r="K11" t="str">
            <v>実施なし</v>
          </cell>
          <cell r="L11" t="str">
            <v>実施なし</v>
          </cell>
          <cell r="M11" t="str">
            <v>・外あそびで定期的にひろばの取り組みを出張して実施する。芦花保育園隣の公園は、保育園と連携をとりながら実施、南烏山二丁目みんなのにわ緑地は、烏山地域の力を集める会と連携をとり実施、烏山プレーパークはちびっこプレーパークと連携、実施する。
・子育て支援コーディネーターと連携をし、北烏山地域へ定期的にひろばの取り組みを出張して実施する。常栄寺、ぶんぶくテラマチ等。</v>
          </cell>
          <cell r="N11" t="str">
            <v>・プレママ、プレパパ向けに沐浴講座の実施をする。地域情報の提供、交流もし、産前産後の過ごし方の疑問や不安を解消できるような場作り、その後も気軽な相談場所として利用できるようにする。
・子育てに関する講座（保育園のキホンのキ、小児科のかかりかた等）や育児体験プログラム（プラレール＆工作、パパ会等）を実施し、より幅広い方に参加してもらう。</v>
          </cell>
          <cell r="O11" t="str">
            <v>実施なし</v>
          </cell>
          <cell r="P11" t="str">
            <v>助産師・理学療法士を迎えて、利用者さんへのプログラムを月２回実施する。</v>
          </cell>
          <cell r="Q11" t="str">
            <v>実施なし</v>
          </cell>
          <cell r="R11" t="str">
            <v>ひろば内で都度マットを敷き、横になることができるようにリラックスグッズを用意。疲れている、眠れていないといった話が出た時にもお薦めする。
相談などがある場合、丁寧に傾聴し、必要な場合は専門機関につなげる。</v>
          </cell>
          <cell r="S11" t="str">
            <v>実施なし</v>
          </cell>
        </row>
        <row r="12">
          <cell r="B12" t="str">
            <v>W8X4Y6</v>
          </cell>
          <cell r="C12">
            <v>1007</v>
          </cell>
          <cell r="D12" t="str">
            <v>そらまめハウス</v>
          </cell>
          <cell r="E12" t="str">
            <v>親子が交流できる開放された場所を提供し、外遊びを取り入れた日常生活を送られるように促進する。</v>
          </cell>
          <cell r="F12" t="str">
            <v>開室中随時スタッフが対応する。また、講習会を実施し、その場での質疑応答やアンケートで潜在的なニーズを知る。</v>
          </cell>
          <cell r="G12" t="str">
            <v>開室中随時スタッフが対応する。また、ハウス内に近隣の子育て関連施設のパンフレットやチラシ、イベントのチラシ案内を提供する。</v>
          </cell>
          <cell r="H12" t="str">
            <v>絵本の読み聞かせや遠足、季節を楽しめるイベントなどを行う。</v>
          </cell>
          <cell r="I12" t="str">
            <v>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v>
          </cell>
          <cell r="J12" t="str">
            <v>実施なし</v>
          </cell>
          <cell r="K12" t="str">
            <v>実施なし</v>
          </cell>
          <cell r="L12" t="str">
            <v>実施なし</v>
          </cell>
          <cell r="M12" t="str">
            <v>プレーワーカーとスタッフが他のプレーパークに出向き、出張型おでかけひろばを開催。
出張するプレーパーク：駒沢はらっぱプレーパーク、世田谷プレーパーク、烏山プレーパーク
※荒天時は、雨宿りできる場所、もしくはシートで屋根を張り、実施致します。</v>
          </cell>
          <cell r="N12" t="str">
            <v>父親・母親の育児参加を促進するため、月2回「パパトコサタデー」「パパトコサンデー」と題し、親子で参加でき、楽しめるイベントを実施。
内容：コーヒーを煎って飲んでみよう、アルミ缶でごはんを炊いてみよう、七輪でとうもろこしを焼こう、水遊び、根菜汁を作ろう、薪割りワークショップ、あったかチャイを作ろう、お汁粉を食べよう、あそぼうパン、コロッケを作ろう等
※内容は変更する可能性があります。</v>
          </cell>
          <cell r="O12" t="str">
            <v>実施なし</v>
          </cell>
          <cell r="P12" t="str">
            <v>実施なし</v>
          </cell>
          <cell r="Q12" t="str">
            <v>実施なし</v>
          </cell>
          <cell r="R12" t="str">
            <v>実施なし</v>
          </cell>
          <cell r="S12" t="str">
            <v>実施なし</v>
          </cell>
        </row>
        <row r="13">
          <cell r="B13" t="str">
            <v>T3U7V1</v>
          </cell>
          <cell r="C13">
            <v>1008</v>
          </cell>
          <cell r="D13" t="str">
            <v>生活クラブ子育て広場ぶらんこ</v>
          </cell>
          <cell r="E13" t="str">
            <v>・親子が気軽に利用できるよう、子どもの発達に沿ったあそび、居心地のよい環境を提供し、あたたかく迎え入れる。
・支援者が意識的に利用者同士を紹介するなど、利用者同士をつなぐ。
・利用者同士が自然に交流できるようなプログラムを実施する（ふれあい遊びや絵本の紹介会、ウクレレを弾いたり音楽を楽しむ会、親子クッキングなど）
　</v>
          </cell>
          <cell r="F13" t="str">
            <v>・日頃から気兼ねなく、子育ての不安や悩みをひろばスタッフに相談できるような雰囲気を心がける
・助産師、栄養士に毎月来てもらい、個別の相談を行う。
・コーディネーターさんに来てもらい、連携しながら利用者の相談に寄り添い、関係機関に繋げる</v>
          </cell>
          <cell r="G13" t="str">
            <v>・子育てに必要な情報を収集し、利用者に届きやすいように整理して提供する（情報誌「せたがや通信」の配布など）。
・支援者からだけでなく、利用者からの情報も他の利用者に共有する。（利用者の意見をまとめた地域情報を掲示する）</v>
          </cell>
          <cell r="H13" t="str">
            <v>・離乳食講習会を開催し、簡単にできる離乳食の紹介と試食を行い、親子で情報を共有できる機会を作る
・０歳（未歩行）向けの赤ちゃんの発達理解促進と関わり方を学び合える赤ちゃんひろばを毎月開催し、参加者同士情報共有し、学び合える場を提供する</v>
          </cell>
          <cell r="I13" t="str">
            <v>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
毎月１回「子育てなんでも相談日」を開催し、ひろば内で気軽に相談できる雰囲気を作る</v>
          </cell>
          <cell r="J13" t="str">
            <v>実施なし</v>
          </cell>
          <cell r="K13" t="str">
            <v>実施なし</v>
          </cell>
          <cell r="L13" t="str">
            <v>実施なし</v>
          </cell>
          <cell r="M13" t="str">
            <v>近隣の山下西公園に出向き、地域の親子と交流する。荒天の場合は延期して実施する。また夏場など暑いい時期は児童館に出向き、地域の親子と交流する。</v>
          </cell>
          <cell r="N13" t="str">
            <v>・プレママ・プレパパが、子育て中のママ・パパと交流したり、赤ちゃんを抱っこしてみる会を実施する。
・親子で楽しみながら成長を促す
「音楽ムーブメント」を開催する
・助産師さんによる赤ちゃんの発達を理解し、適切な抱っこやおんぶの方法を学べる講座を開催する
・地域の農園で家族で収穫体験ができる機会を作る。雨天延期。
・双子ちゃんが交流できる会を開催する</v>
          </cell>
          <cell r="O13" t="str">
            <v>普段ひろばに来られない方が気軽に利用できるように、拠点のひろばにある遊具等を持参し出張ひろばを実施する。
子育てに不安などを抱えている親子に対する相談や情報交換ができる場となるようにする。
絵本や手遊びを楽しむ時間や不定期でおしゃべり会などを開催し、親子で楽しみながら愛着関係を育めるような講座を開催する。地域の親子同士でのつながりや交流が深められるようなきっかけづくりと継続的な見守りと援助を行う</v>
          </cell>
          <cell r="P13" t="str">
            <v>育児の様々な疑問やママ自身の体のお悩みなど、ひろば内で気軽に助産師さんに相談できる日を毎月決まった日に開催する。</v>
          </cell>
          <cell r="Q13" t="str">
            <v xml:space="preserve">育児で疲労した方がひろば内のらっこスペースを気兼ねなく利用できるためのきっかけづくりと、子どもを専任スタッフに預けて、育児の様々な疑問やママ自身の体のお悩みを相談できる機会を定期的に実施する
</v>
          </cell>
          <cell r="R13" t="str">
            <v>日常の子育てに疲れている方や不眠に悩む利用者が一時的に休息できるよう、安心できる環境を用意する。相談がある場合は専任のスタッフが丁寧に話を聞き対応する。</v>
          </cell>
          <cell r="S13" t="str">
            <v>実施なし</v>
          </cell>
        </row>
        <row r="14">
          <cell r="B14" t="str">
            <v>Z2A7B9</v>
          </cell>
          <cell r="C14">
            <v>1009</v>
          </cell>
          <cell r="D14" t="str">
            <v>おでかけひろば　一空（いっくう）</v>
          </cell>
          <cell r="E14" t="str">
            <v>親戚の家に遊びに来たように、ホッと一息、肩の力を抜ける居場所の提供。月齢にあったおもちゃの提供、季節のイベントを行う。利用者同士を繋がるように支援者が言葉がけを行う。妊娠中から子育て中の親子、支援者、地域の方々と繋がる機会を設け、多くの見守りの中で子育てが出来るよう働きかける。その日の出来事、気になる親子の様子を日報に記入しスタッフと共有し、継続的にサポートする。</v>
          </cell>
          <cell r="F14" t="str">
            <v>日頃の利用時から声掛けを行い、相談しやすい関係を築く。月に１度行う助産師さんの相談会では、1対1で小さな事でも相談できるよう行う。相談事はスタッフと共有し、サポートが必要な方には継続的にサポートを行う。また月に１度、地域コーディネーターの方にいらして頂き、幅広い相談にも対応できるようにする。利用者同士が支え合えるよう、同じような悩みをもっていた先輩ママさんなどを紹介、話が出来るばを設ける。</v>
          </cell>
          <cell r="G14" t="str">
            <v>おでかけひろば一空の月の予定のみならず、子育てに関する情報、地域のイベント等をフェイスブック、インスタグラムなどで発信し、幅広く情報を提供する。利用者からの情報も確認後、上記にて情報を提供する。提供した情報の様子などを写真、文章で表し、フェイスブック、インスタグラムで報告し、次に繋げる。</v>
          </cell>
          <cell r="H14" t="str">
            <v>・おんぶとだっこの講習会・夏の過ごし方講座・離乳食講座・年齢別、絵本の選び方講座・お父さんと絵本（絵本選び、よみきかせ方など）・丁寧な子育て講座・ベビーヨガ・リトミック（ねんねのお友達・よちよちのお友達）・こどもの救急講座・おはなしかい（午前：わらべうた、午後：よみきかせ）などを実施。また利用者の要望も聞き入れながら実施する。</v>
          </cell>
          <cell r="I14" t="str">
            <v>日頃から声を掛け、話しやすい関係を築く。相談があった場合は日報に相談内容、どのような対応をしたかを記録してスタッフと共有する。ひろば内での対応が難しい場合は、相談内容に応じて、助産師、地域子育て支援コーディネーター、子ども家庭支援センター、健康づくり課などに繋げ、ひろば内だけで抱え込まず情報を共有、早急に相談が解決できるよう務める。</v>
          </cell>
          <cell r="J14" t="str">
            <v>実施なし</v>
          </cell>
          <cell r="K14" t="str">
            <v>社会福祉協議会登録、子育てサロン「虹いろ」と協働し月1回、季節を感じるイベント（福笑い、節分、お雛様、水遊び、七夕、ハロウィン、クリスマスなど）を企画運営する。また代田南児童館でのポッポひろばにて季節の工作・おはなし会を行う。他、わいわい文化祭・代沢子どもフェスin代沢東地区会館、町会の桜まつり等、地域に根付いたイベントも協働で実施する。</v>
          </cell>
          <cell r="L14" t="str">
            <v>実施なし</v>
          </cell>
          <cell r="M14" t="str">
            <v>実施なし</v>
          </cell>
          <cell r="N14" t="str">
            <v xml:space="preserve">月に２回、土曜日を中心に行う。プレママ・プレパパ、ﾟ通常の利用者、保育園や幼稚園に通いだした親子、地域の方などが参加出来るイベント（季節のイベント、おやつ作り、工作など）を企画運営する。ひろばデビューのきっかけ、先輩ママ・パパ、地域の方々と交流する事で、地域の中での子育て、継続的な見守りに繋げる。 
</v>
          </cell>
          <cell r="O14" t="str">
            <v>児童館、おでかけひろば等が近くにない場にて、ひろば拠点よりおもちゃや絵本等を持参し、出張おでかけひろばを実施する。日頃より声掛けを行い、子育ての不安に寄り添える関係を築く。地域の子育て情報の提供、おはなしかい、季節のイベント、工作等を行う事で、利用者同士が繋がり、地域での子育が少しでも楽しく行えるよう支援する。</v>
          </cell>
          <cell r="P14" t="str">
            <v>実施なし</v>
          </cell>
          <cell r="Q14" t="str">
            <v>実施なし</v>
          </cell>
          <cell r="R14" t="str">
            <v>日頃の子育ての疲れ、寝不足等の方に利用して頂き、リフレッシュして頂く場を提供する。慣れた場所、慣れたスタッフにより、親子共に安心して過ごせるスペース、時間を確保。
利用者を継続的にサポートできるよう、個々の状況を記録。レスパイト後には、日常の話から子育ての不安、相談事にも対応し、必要に応じて各機関に繋げる。</v>
          </cell>
          <cell r="S14" t="str">
            <v>実施なし</v>
          </cell>
        </row>
        <row r="15">
          <cell r="B15" t="str">
            <v>C1D5E3</v>
          </cell>
          <cell r="C15">
            <v>1010</v>
          </cell>
          <cell r="D15" t="str">
            <v>かみのげおでかけひろば</v>
          </cell>
          <cell r="E15" t="str">
            <v>親子が気軽に立ち寄れる、ほっとできる憩いの場となる。子どもの月齢にあったおもちゃや情報提供・イベントの開催。利用者の声を反映し居心地のよいひろば作りを行う。利用者同士のパイプ役となる。</v>
          </cell>
          <cell r="F15" t="str">
            <v>スタッフと気軽に話せる環境作りをする・保育士、看護師、栄養士、理学療法士によるイベントの開催。</v>
          </cell>
          <cell r="G15" t="str">
            <v>インスタ・ひろば内掲示、子育てに関するチラシや情報誌の設置、配布。児童館、小児科、近隣小学校や商店街、社会福祉協議会との連携。地域イベントでのひろばチラシ配布による周知。</v>
          </cell>
          <cell r="H15" t="str">
            <v>離乳食・食育セミナー、身体測定会、音脳リトミック、ママヨガ、子ども用品手作りに親しむ会、</v>
          </cell>
          <cell r="I15" t="str">
            <v>利用者の声や相談などをスタッフで記録・共有する。専門的な相談はしかるべき機関に繋ぐ。子育て支援コ－ディネ－タ－との連携。</v>
          </cell>
          <cell r="J15" t="str">
            <v>実施なし</v>
          </cell>
          <cell r="K15" t="str">
            <v>ぶっくらぼと協働し絵本の読み聞かせ・季節行事あそび、わらべ歌の会を実施する。東峯会と協働し三味線演奏体験、季節の歌やわらべ歌の会を実施。Musiaと協働し音脳リトミックの実施。地域子育てサロンによるママヨガ</v>
          </cell>
          <cell r="L15" t="str">
            <v>実施なし</v>
          </cell>
          <cell r="M15" t="str">
            <v>実施なし</v>
          </cell>
          <cell r="N15" t="str">
            <v>実施なし</v>
          </cell>
          <cell r="O15" t="str">
            <v>実施なし</v>
          </cell>
          <cell r="P15" t="str">
            <v>栄養士による離乳食・食育セミナー相談会・看護師による身体測定会、相談会</v>
          </cell>
          <cell r="Q15" t="str">
            <v>実施なし</v>
          </cell>
          <cell r="R15" t="str">
            <v>寝不足や育児疲れの方が一時的に休息ができる様にゆったりとリラックスできる環境整備する。専任のスタッフに気軽に相談できる場の提供。</v>
          </cell>
          <cell r="S15" t="str">
            <v>実施なし</v>
          </cell>
        </row>
        <row r="16">
          <cell r="B16" t="str">
            <v>F6G2H8</v>
          </cell>
          <cell r="C16">
            <v>1011</v>
          </cell>
          <cell r="D16" t="str">
            <v>ひょっこりひろば</v>
          </cell>
          <cell r="E16" t="str">
            <v>月齢の近い３～5カ月を対象に、「ベビーマッサージと交流会」を月1回行う。スタッフがファシリテーターとなって、お悩みや疑問をほかの保護者と一緒に考える。保護者の孤立感をなくし、仲間づくりを促す。イベント時以外も月齢の近い保護者間の橋渡しをしている。</v>
          </cell>
          <cell r="F16" t="str">
            <v>声かけやお子さんの遊び相手をすることでスタッフとの距離を縮め、小さな困りごとも見逃さないようにしている。相談があった場合は、スタッフが共有できるシステムを作り継続的な見守りを行っている。必要に応じて関係機関と連携し、情報共有と必要な援助につなげている。小さな困り事は月齢の近い親子に声かけをして保護者同士で相談し合える関係作りを促す。</v>
          </cell>
          <cell r="G16" t="str">
            <v>地域情報は掲示板・配架利用。保護者に必要と思われた時はチラシお渡しやサービス内容のご案内などを積極的に行う。可能な範囲で地域の子育てイベントに顔を出し詳細な内容を理解するように努め、具体的に興味をひく案内ができるようにしている。</v>
          </cell>
          <cell r="H16" t="str">
            <v>「寝相アート撮影会」：季節にあわせた手作りの寝相アートを使った撮影会で、保護者同士の交流を図る。「絵本の時間」「リトミック」「ねんね講座」：講師を招き、子どもの心身の成長を促し、保護者の学びの時間としている。</v>
          </cell>
          <cell r="I16" t="str">
            <v>来園者には必ず声掛けをし、話しやすい関係づくりに努めている。一般的な相談の時は、他の保護者に声掛けし一緒にお話いただくこともある。深刻な相談の時はお子様を他スタッフが見守る体制をとり、安心して話せる環境つくりと、必要に応じて関係機関へつないでいる。</v>
          </cell>
          <cell r="J16" t="str">
            <v>実施なし</v>
          </cell>
          <cell r="K16" t="str">
            <v>実施なし</v>
          </cell>
          <cell r="L16" t="str">
            <v>実施なし</v>
          </cell>
          <cell r="M16" t="str">
            <v>「野沢ふれあいの家」和室で月1回出張ひろばを開催　遊びの場の提供だけでなく、おもちゃつくりやミニベビマもできる　スタッフにゆっくり相談する時間がある</v>
          </cell>
          <cell r="N16" t="str">
            <v>「1歳バースデー」家族で来園し家族写真・ゲーム・製作・お祝いを行い、他家庭との交流・つながりつくる「プレママパパデー」近隣の妊婦家庭の交流と産後のひろば利用につながる関係つくりを行う。「新米ママパパデー」低月齢乳児保護者対象に、孤立感やお悩みを親子交流で緩和する。「パパリトミック」パパを対象とし、父子だけの外出時間をとる。「子ども乗せ自転車講習会」両親そろって講習を通じて、交通安全を学ぶ。</v>
          </cell>
          <cell r="O16" t="str">
            <v>足型アート・積み木つくり・ランチタイムなど他親子と交流しやすい時間をとる　また、読み聞かせやベビーマッサージの時間を希望に応じて行い、親子の愛着を促す</v>
          </cell>
          <cell r="P16" t="str">
            <v>各講師に記載の講座を依頼する。「小児科医」乳幼児の病気予防・発育発達等　「助産師」産後の身体を整える骨盤調整や体操を行い、心身の不調への対応方法　「言語聴覚士」情緒や言葉の発達を促す関わり方　「保健師」抱っこおんぶ・離乳食等</v>
          </cell>
          <cell r="Q16" t="str">
            <v>実施なし</v>
          </cell>
          <cell r="R16" t="str">
            <v>保護者が安心してお子様から離れひと息つける場の提供。耳栓や身体を温めるグッズを併用。また、希望者には、エステやＷＢでリフレッシュ・身体の回復をはかっていただく。</v>
          </cell>
          <cell r="S16" t="str">
            <v>実施なし</v>
          </cell>
        </row>
        <row r="17">
          <cell r="B17" t="str">
            <v>O7P2Q6</v>
          </cell>
          <cell r="C17">
            <v>1012</v>
          </cell>
          <cell r="D17" t="str">
            <v>おでかけひろばまーぶる</v>
          </cell>
          <cell r="E17" t="str">
            <v>・いつでも好きな時に気軽に来られてほっと安心できる場所として、温かく迎え入れる。
・こどもの遊びの環境（月齢・発達に応じた遊び）と保護者にとっても居心地のよい環境の提供。
・利用者さん同士を意図的に繋げたり、お互いのこどもを見合ったり、スタッフが介入しなくても繋がれる場作り。
・利用者さん同士が自然と交流できるようなプログラムの開催。</v>
          </cell>
          <cell r="F17" t="str">
            <v>・いつでも気兼ねなく困りごとや不安、悩みを相談できるようにする。
・プログラム講師や地域子育てコーディネーターに来てもらい、グループワークを通しての相談や、個別の相談を行う。</v>
          </cell>
          <cell r="G17" t="str">
            <v>・子育てに必要な情報を誰でも分かりやすく見やすいように整理して掲示する。
・利用者のその時々のニーズを聞き取り、情報を集め提供する。
・地域情報なども共有する。
・転居時の他地域への繋ぎをする。</v>
          </cell>
          <cell r="H17" t="str">
            <v>・抱っことおんぶ、事故予防、小児医療のかかり方、防災講座、保育園基本のキ、予防型プログラムなどの講座を行う。</v>
          </cell>
          <cell r="I17" t="str">
            <v>・特に支援が必要なケースについては相談内容を記録し、職員や地域子育て相談機関（Ⅰ型）と情報共有、支援方針を検討し、子ども家庭支援センター、健康づくり課等へ相談や連携を図る。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v>
          </cell>
          <cell r="J17" t="str">
            <v xml:space="preserve">・ひろばが主催するプログラムに地域の方に一緒に携わってもらったり、具体的に紹介したり、地域の他団体が主催する集まりに参加し、相互交流を図る。
（まーぶる地域懇談会・児童館主催の懇談会・社協さんの地域会議・リフレッシュデー・町会のお祭りなど）
・一緒に作って食べる「せためし」で、利用者さんや地域の方、ボランティアの方との繋がりを構築する。
</v>
          </cell>
          <cell r="K17" t="str">
            <v>・せたがやおはなしネットワークさんと協働し、季節を感じる絵本や手遊び・わらべうた・手作りおもちゃに触れる会を実施する。
・季節を感じられる行事を年間通して実施する。（お正月・節分・ひなまつり・こどもの日・七夕・ハロウィン・クリスマス等）</v>
          </cell>
          <cell r="L17" t="str">
            <v>実施なし</v>
          </cell>
          <cell r="M17" t="str">
            <v>・近隣の公園やプレーリヤカーの活動日に出向き、定期的にひろばの取り組みを出張して発信する。同時に赤ちゃんでも戸外で過ごす気持ち良さを肌で感じてもらったり、他の外遊びの情報も発信する。
・夏の暑い時期や、荒天時は、児童館と連携し、児童館で開催する。</v>
          </cell>
          <cell r="N17" t="str">
            <v>実施なし</v>
          </cell>
          <cell r="O17" t="str">
            <v>実施なし</v>
          </cell>
          <cell r="P17" t="str">
            <v>・プレパパ・ママから６か月くらいまでの保護者向けに助産師と座談会的プログラムを実施する。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・小児科医を講師として、乳幼児の身体や気を付けることなど教えていただく。
など</v>
          </cell>
          <cell r="Q17" t="str">
            <v>・ひろばスタッフのMTGの日などに、スーパーバイズで入る心理士さんに、日々の相談・傾聴の仕方などをレクチャーしていただく。（年に２～４回位実施）</v>
          </cell>
          <cell r="R17" t="str">
            <v xml:space="preserve">・ひろば内で都度マットを敷き、横になることができるようにリラックスグッズを用意。疲れている、眠れていないといった話が出た時にもお薦めする。
相談ごとがある場合は、傾聴し、必要に応じて専門機関につなげる。
</v>
          </cell>
          <cell r="S17" t="str">
            <v>実施なし</v>
          </cell>
        </row>
        <row r="18">
          <cell r="B18" t="str">
            <v>R9S4T2</v>
          </cell>
          <cell r="C18">
            <v>1013</v>
          </cell>
          <cell r="D18" t="str">
            <v>おでかけひろばFUKU＊fuku</v>
          </cell>
          <cell r="E18" t="str">
            <v xml:space="preserve">※乳幼児の親子が安全で気兼ねなく、気軽に通えるような場作りに努める。
※ 近隣幼稚園、地域、保育園情報交換など子どもの年齢が近い親子が交流できるイベントを提供する。
</v>
          </cell>
          <cell r="F18" t="str">
            <v>※ひろば利用の中での会話などを大切にし、利用者が抱えている問題に目を向け,特別な支援が必要な場合は保健師、子ども家庭課、子育て支援コーディネーターなどにつなぎ連携を図る。
※ほっとステイの利用のほか、ファミリーサポート、子育て利用券を使った援助事業があることも周知し、育児の負担軽減への援助に努める。
※　保育士、社会福祉士による個別の相談も受け付ける。</v>
          </cell>
          <cell r="G18" t="str">
            <v>※地元で活動している子育てサークルなど、地域の社会的資源をつなぎ子育て世代の利用のきっかけをつくり、利用者や地域住民の方からの情報掲示も行う。
※HP、Facebook、InstagramなどSNSを通じて情報提供する。</v>
          </cell>
          <cell r="H18" t="str">
            <v>※読み聞かせ、利用者のコミュニケーション促進と育児情報を提供するお茶会、助産師の母乳ケア講座、ボ抱っこ、おんぶ紐体験会、母体のコンディションをケアする講座など企画実施する。</v>
          </cell>
          <cell r="I18" t="str">
            <v>※ひろば利用の中での会話などを大切にし、利用者が抱えている問題に目を向け,特別な支援が必要な場合は保健師、子ども家庭課、子育て支援コーディネーターなどと速やかにつなぎ連携を図る。
※　保育士、社会福祉士による個別の相談も受け付ける。</v>
          </cell>
          <cell r="J18" t="str">
            <v>実施なし</v>
          </cell>
          <cell r="K18" t="str">
            <v>地域で活動している手作り作品作家、読み聞かせなどのボランティアなどと協力し、節分、ひな祭り、鯉のぼり、水遊び、お月見グッズ、ハロウィン、クリスマススワッグなど季節にあったイベントの企画実施する。また、不用品循環を行っている地域団体、ボディワークなど身体ケアを行う地域団体と協力し、環境、健康へ関心を高める支援も行う。</v>
          </cell>
          <cell r="L18" t="str">
            <v>実施なし</v>
          </cell>
          <cell r="M18" t="str">
            <v>実施なし</v>
          </cell>
          <cell r="N18" t="str">
            <v>※地域の子ども食堂、父親向け講座、工作、ミシンで作品作り、地域情報マップ作りなど、育児の悩みを共有したり、解決につながるような講座や育児が楽しくなるような遊びの体験イベントなどを実施する。</v>
          </cell>
          <cell r="O18" t="str">
            <v>実施なし</v>
          </cell>
          <cell r="P18" t="str">
            <v>実施なし</v>
          </cell>
          <cell r="Q18" t="str">
            <v>実施なし</v>
          </cell>
          <cell r="R18" t="str">
            <v>個室を利用して、保護者が休息を取れるように、スタッフがお子さんの見守りをする。また相談がある時は丁寧に寄り添いながら聞き取り、対応する。</v>
          </cell>
          <cell r="S18" t="str">
            <v>実施なし</v>
          </cell>
        </row>
        <row r="19">
          <cell r="B19" t="str">
            <v>U8V6W3</v>
          </cell>
          <cell r="C19">
            <v>1014</v>
          </cell>
          <cell r="D19" t="str">
            <v>ぐるりんの森</v>
          </cell>
          <cell r="E19" t="str">
            <v>日常的に自由に出入りでき、親子同士が自然に交流できるようスタッフがつなぎ役となるよう努める。随時誕生日カード作りと誕生会でみんなでお祝い、子ども用品等交換会「ありがとうの会」、クリスマス行事、ほかスタッフによる毎月の、絵本と手あそびうきうきタイム、キラキラ音楽タイム、にこにこおはなし会、季節の行事に合わせたクラフト作りの機会を設ける。食を通じて親子が交流できるようゆったりランチの提供をする。</v>
          </cell>
          <cell r="F19" t="str">
            <v>助産師による「個別相談会」と栄養士による「個別相談会」を年１回ずつ(計２回)実施する。ひろばスタッフも日常的な交流や対話の中で信頼関係を築きながらそれぞれの親の子育て支援のニーズを拾いながら相談にのる。４の子育て関連講座で専門家から話を聞ける日時を案内し個別の相談を受けるよう勧めている。深刻な相談の場合はすぐに代表や他のスタッフに相談し対応を判断する。随時、身長・体重測定ができ、スタッフに気軽に相談できるよう努める。</v>
          </cell>
          <cell r="G19" t="str">
            <v>区の情報や、近隣児童館等、民間の子育てに役立つ情報をスタッフも内容を知るよう努め、親のニーズに合わせて情報提供している。一時保育施設の需要が高いので、都度近隣の保育施設や「多様な保育」の説明や使い方を案内している。地域の母親等による企画イベントも、なるべく親自身が必要に応じた選択ができるように、また、スタッフも今の情報を知り、タイミングを逸することなく適切な案内ができるよう努める。親同士の不要品の交換情報を掲示。</v>
          </cell>
          <cell r="H19" t="str">
            <v>助産師による「子育て＆母乳なんでも相談会」(年３回)、栄養士による「離乳食講座」（年３回：初期、中期～後期、後期～幼児食）、小児科医の「親子の健康講座」（年6回）、ほか不定期に、歯科医師による「歯のおはなし」、「おむつなし育児」、「子育て家庭の減災講座」などを実施。
「暮らし講座」として、梅シロップ作り、塩麹・味噌作りなど、季節の手仕事の機会を提供する。</v>
          </cell>
          <cell r="I19" t="str">
            <v>ひろばで、親の不安や悩みを聞き取り、気になる相談の場合は記録をしてスタッフ間で共有し、対応を統一できるよう努める。フォローが必要な人のために相談専用の携帯電話を設ける。
月１回のミーティングでも話し合い、情報や状況の変化をつかみ適切な対応を探る。特に深刻な場合は、近隣の相談機関や、地域子育て支援コーディネーター、子ども家庭支援センター、健康づくり課の担当に情報共有するよう努める。</v>
          </cell>
          <cell r="J19" t="str">
            <v>・ゆったりカフェ…月1回の地域の多世代交流カフェ
・こどもちょこっと料理塾…月1回の、地域の子どもの育ちを支援する活動。子どもが料理作りを通じて地域や人と交流しながら自信を持つきっかけになることを目的とする(社会福祉協議会との協働事業)、要請に応じて出張型もしている。</v>
          </cell>
          <cell r="K19" t="str">
            <v>実施なし</v>
          </cell>
          <cell r="L19" t="str">
            <v>実施なし</v>
          </cell>
          <cell r="M19" t="str">
            <v>実施なし</v>
          </cell>
          <cell r="N19" t="str">
            <v>実施なし</v>
          </cell>
          <cell r="O19" t="str">
            <v>基本的にはノンプログラムで、プレママ・パパ、2歳11か月の子ども連れの親のためのひろば。助産師、抱っことおんぶの講座、クリスマス会なども実施する。年48回の実施。（名称：なないろ＠にじのは）</v>
          </cell>
          <cell r="P19" t="str">
            <v>実施なし</v>
          </cell>
          <cell r="Q19" t="str">
            <v>実施なし</v>
          </cell>
          <cell r="R19" t="str">
            <v>らっこルームの実施。
疲れている親が一時的に休息できるよう環境を整える。悩みや相談がある場合は、丁寧に話を聞き対応する。何らかの方法で、ひろばに来る前に空き状況がチェックできる仕組みを整える。</v>
          </cell>
          <cell r="S19" t="str">
            <v>実施なし</v>
          </cell>
        </row>
        <row r="20">
          <cell r="B20" t="str">
            <v>X5Y1Z7</v>
          </cell>
          <cell r="C20">
            <v>1015</v>
          </cell>
          <cell r="D20" t="str">
            <v>ぐみの木ひろば</v>
          </cell>
          <cell r="E20" t="str">
            <v>開設時間内に親子が自由にひろばに参加でき、子ども同士の交流や親同士の交流ができるようにする。職員も子育て経験者を配置し交流を促進する。</v>
          </cell>
          <cell r="F20" t="str">
            <v>職員が随時相談にのるとともに、保育園職員（保育園職員、看護師、栄養士等）とも連携を取りながら相談にあたる。</v>
          </cell>
          <cell r="G20" t="str">
            <v>ホームページ、ライン、地域だより、掲示物等を通してぐみの木ひろばの取り組みや子育て情報、区や他施設の情報を提供する。地域の子育て要求を元に、近隣施設とも連携しながら様々な取り組みを行う。</v>
          </cell>
          <cell r="H20" t="str">
            <v>離乳食相談・身体測定・健康相談等の実施。また、育児に役立つ救命救急講習等の実施。園庭解放、読み聞かせ、季節の飾り作りなど子どもたちと楽しめる内容も実施予定。</v>
          </cell>
          <cell r="I20" t="str">
            <v>日頃の相談から、個別配慮等支援が必要な子や家庭があった場合は地域子育て相談機関（Ⅰ型）や他機関へつなげていく。事例検討会、地域連絡会及び世田谷区要保護児童対策地域協議会への参加。</v>
          </cell>
          <cell r="J20" t="str">
            <v>実施なし</v>
          </cell>
          <cell r="K20" t="str">
            <v>実施なし</v>
          </cell>
          <cell r="L20" t="str">
            <v>実施なし</v>
          </cell>
          <cell r="M20" t="str">
            <v>近くの公園（悪天候時は上北沢ふれあいの家を使用）に職員が出向き、散策活動、自然物を利用したあそび等を展開し、交流や育児相談等を行い、親子同士がつながりあえるよう支援していく。</v>
          </cell>
          <cell r="N20" t="str">
            <v>実施なし</v>
          </cell>
          <cell r="O20" t="str">
            <v>実施なし</v>
          </cell>
          <cell r="P20" t="str">
            <v>実施なし</v>
          </cell>
          <cell r="Q20" t="str">
            <v>実施なし</v>
          </cell>
          <cell r="R20" t="str">
            <v>実施なし</v>
          </cell>
          <cell r="S20" t="str">
            <v>実施なし</v>
          </cell>
        </row>
        <row r="21">
          <cell r="B21" t="str">
            <v>A3B8C6</v>
          </cell>
          <cell r="C21">
            <v>1016</v>
          </cell>
          <cell r="D21" t="str">
            <v>玉堤一丁目おでかけひろば</v>
          </cell>
          <cell r="E21" t="str">
            <v>・開室時間は10：00～15：00とする。・イベント講習会、ほっとステイ、ラッコスペースの実施を通じ子育て親子の交流促進やリフレッシュ・休息の機械の提供を行う。・引き続き施設の修理改修を行い、感染症対策の推進、安全管理および利便性の向上に努める。</v>
          </cell>
          <cell r="F21" t="str">
            <v>・普段から利用者と積極的にコミュニケーションを取り、子育ての不安や悩みを相談しやすい関係を築く。・ひろばスタッフ栄養士による離乳食相談、ひろばスタッフ保育士による育児相談を実施する。・育児本や料理の本、健康や趣味の本など幅広い分野の本の揃えることにより、気になることを自分で調べられる環境を整える</v>
          </cell>
          <cell r="G21" t="str">
            <v>・地域の子育て情報の配布掲示を行う。・「たまひろみんなのおすすめ」コーナーを使い利用者同士の近隣育児情報の交換場所の提供を行う。</v>
          </cell>
          <cell r="H21" t="str">
            <v>・自己肯定感アップのため「ほめ写ワークショップ」を実施する。・毎日の献立のアイディアやヒント満載の大好きレシピの掲示を行う。・保育者の健康のためワークショップ形式でストレッチ体操を行う。・リクエストに応じて講習を企画する。</v>
          </cell>
          <cell r="I21" t="str">
            <v>・情報の整理を行い、個々のスタッフが相談に対する回答をしやすい資料の整理を行う。・地域の他機関との連携を強化し、利用者にご案内しやすい環境を整える。</v>
          </cell>
          <cell r="J21" t="str">
            <v>実施なし</v>
          </cell>
          <cell r="K21" t="str">
            <v xml:space="preserve">・はがき通信親子でお絵かき　（ラクダの会大石美恵子さん）
日本画の絵具である顔彩を使用しはがき絵を作成
メールやSNSが連絡手段の主流である一方で、アナログでスローなはがきを書くという日本文化を経験する。                                                                                                                                                </v>
          </cell>
          <cell r="L21" t="str">
            <v>社会福祉協議会、おはなしすばなしの会他地域の子育て支援団体と共同で「リバーひろば」を実施する。</v>
          </cell>
          <cell r="M21" t="str">
            <v>実施なし</v>
          </cell>
          <cell r="N21" t="str">
            <v>パートナーの仕事が平日休みだったり出勤時間が午後からだったりと平日ひろばを利用しずらいく、休日はワンオペ育児の親子や平日は仕事でひろばにこれず親子で過ごす時間が取りずらい親子向けに主に折り紙や積み木などを使いワークショップ形式で親子時間が豊になるような提案を行う。・リクエストに応じて適宜親子で楽しめるイベントを実施する。・クリスマスツリーなど子どもに手作りのものを作ってあげたい親子向けに折り紙教室を実施する。</v>
          </cell>
          <cell r="O21" t="str">
            <v>実施なし</v>
          </cell>
          <cell r="P21" t="str">
            <v>実施なし</v>
          </cell>
          <cell r="Q21" t="str">
            <v>実施なし</v>
          </cell>
          <cell r="R21" t="str">
            <v>・原則月・水・金の週3日（加配あり）にて実施する.                                                                                                                                                                                                                                                ・横になれるソファーに加えてビーズクッション、座椅子他を設置することにより休息と自分時間の確保に努め、育児負担の軽減を図る。</v>
          </cell>
          <cell r="S21" t="str">
            <v>実施なし</v>
          </cell>
        </row>
        <row r="22">
          <cell r="B22" t="str">
            <v>I4J9K7</v>
          </cell>
          <cell r="C22">
            <v>1017</v>
          </cell>
          <cell r="D22" t="str">
            <v>みずき広場</v>
          </cell>
          <cell r="E22" t="str">
            <v>親子が気軽に利用できるよう予約なしで迎える。手作りおもちゃや遊び方の話、その他子育てに限らず利用者同士が話しやすい環境づくりを日々行う。</v>
          </cell>
          <cell r="F22" t="str">
            <v>日頃から子育ての不安や悩みを相談できるようにする。看護師や栄養士もその専門性の講習をしたり、相談にのる。</v>
          </cell>
          <cell r="G22" t="str">
            <v>子育てに必要な情報を収集し、広場の掲示板に掲示をしたり、配布できるようなものは配布物設置コーナーにおいて、利用者が気軽に持ち帰りやすいように提供する。文庫を設け、育児書を中心に閲覧・貸し出しを行う。</v>
          </cell>
          <cell r="H22" t="str">
            <v>・小児科医による健康、子育て相談を行う（鬼塚礼子医師　国際医療センタ-、他）　栄養士による離乳食相談や試食会の実施。
・わらべ歌の専門家による、歌と遊びの提供をする（コダ－イ研究所西山先生）</v>
          </cell>
          <cell r="I22" t="str">
            <v>事案が生じた場合、その都度子ども家庭支援センター（烏山・砧）、世田谷児童相談所などと情報を共有しながら、利用者の相談に乗り、それを子家セン、児相などに返し、持続的にケアを行う。要保護児童対策砧協議会に参加する。</v>
          </cell>
          <cell r="J22" t="str">
            <v>「囲碁・将棋教室」
講師は高齢者。地域の高齢者や小中学生、地域の主婦、保育園児が参加。高齢者や幅広い異年齢の交流や趣味の広がり、余暇活動の提供、高齢者の生きがいや子供たちの安心の場ともなる。講師小田直則(三鷹新川中原コミニティセンター，囲碁　洗心会会長）</v>
          </cell>
          <cell r="K22" t="str">
            <v>「手作りの会」
伝統的な手作り作品や日常的に親子が遊べる遊具づくりを行い、子育て支援を伴いながら実施し、保護者の育児の成長にも貢献する。　講師・・関口敬子（保育士、老人ケア施設責任者）</v>
          </cell>
          <cell r="L22" t="str">
            <v>「家庭の防災教室」
身近な家庭内の防災から考える。地域の若い保護者やPTAの人たちが自ら企画し、防災を地域で取り組む。防災士が主に講師を行う。（塚戸小学校PTA、松尾裕美子防災士）</v>
          </cell>
          <cell r="M22" t="str">
            <v>祖師谷六丁目広場で週に1日晴れた日に不定期で行う。
代替え場所がないので、雨降り等の場合は晴れた日を代替え日として提供する。</v>
          </cell>
          <cell r="N22" t="str">
            <v>実施なし</v>
          </cell>
          <cell r="O22" t="str">
            <v>実施なし</v>
          </cell>
          <cell r="P22" t="str">
            <v>実施なし</v>
          </cell>
          <cell r="Q22" t="str">
            <v>実施なし</v>
          </cell>
          <cell r="R22" t="str">
            <v>実施なし</v>
          </cell>
          <cell r="S22" t="str">
            <v>実施なし</v>
          </cell>
        </row>
        <row r="23">
          <cell r="B23" t="str">
            <v>L3M1N8</v>
          </cell>
          <cell r="C23">
            <v>1018</v>
          </cell>
          <cell r="D23" t="str">
            <v>けやき広場</v>
          </cell>
          <cell r="E23" t="str">
            <v>・地域の親子が安心して気軽に利用できるよう、居心地のよい環境を提供し、いつでも利用出来るよう迎え入れる。
・親しい意識的に利用者同士を紹介するなど、利用者同士をつなぐ。
・利用者同士が自然に交流できるようなプログラムを実施する(わらべうた、お話し会、手作りおもちゃの会など)。</v>
          </cell>
          <cell r="F23" t="str">
            <v>・子育ての不安や悩みを相談できるように安心して話せるような環境を作る。（保育士・栄養士・保健の先生から援助してもらう）
・毎月嘱託医の先生に来てもらい、個別の相談を行う。
・年6回、子育て講座を開く（保健・給食・その他）</v>
          </cell>
          <cell r="G23" t="str">
            <v>・世田谷区からの子育てに必要な情報を配布したり掲示をして知らせていく。また、保育園からの情報（行事等の参加のお知らせ）を発信する。
・地域の8989ネットワークの情報を配布する。（お気軽カフェへや夏祭りへの参加等）</v>
          </cell>
          <cell r="H23" t="str">
            <v>・毎月、わらべうたの先生に来てもらい、保護者と子ども達と一緒にわらべうた遊びを行い指導を受ける。
・毎月、担当職員による「楽しい工作」を行う。</v>
          </cell>
          <cell r="I23" t="str">
            <v>・年に数回（2～3回）前期総括、年度末総括に合わせ、気になる子（家庭）への援助について打ち合わせをし、資料として総括文書に入れる。
・保育園施設長と相談をし、特に気になる保護者や子どもについては子ども家庭支援センターと連携を取る。</v>
          </cell>
          <cell r="J23" t="str">
            <v>・毎月近くの公園へ行き、広場利用者、高齢者施設、障がい者施設の方と交流を行う。（紙芝居・絵本・ミニ運動会・シャボン玉・わらべうた遊び等）
・暑い夏（7月～9月）には公園ではなく、近くの施設を借りて交流を行う。
・8989ネットワークが主催するイベントに参加する（お気軽カフェ・夏祭り・お正月の集い等）</v>
          </cell>
          <cell r="K23" t="str">
            <v>実施なし</v>
          </cell>
          <cell r="L23" t="str">
            <v>実施なし</v>
          </cell>
          <cell r="M23" t="str">
            <v>実施なし</v>
          </cell>
          <cell r="N23" t="str">
            <v>実施なし</v>
          </cell>
          <cell r="O23" t="str">
            <v>実施なし</v>
          </cell>
          <cell r="P23" t="str">
            <v>実施なし</v>
          </cell>
          <cell r="Q23" t="str">
            <v>実施なし</v>
          </cell>
          <cell r="R23" t="str">
            <v>実施なし</v>
          </cell>
          <cell r="S23" t="str">
            <v>実施なし</v>
          </cell>
        </row>
        <row r="24">
          <cell r="B24" t="str">
            <v>J2K6L8</v>
          </cell>
          <cell r="C24">
            <v>1019</v>
          </cell>
          <cell r="D24" t="str">
            <v>おでかけひろばULALA</v>
          </cell>
          <cell r="E24" t="str">
            <v>妊娠期の夫婦や、乳幼児を持つ親子が、安心して過ごしながら他の親子の子育てや子どもの育ちを自然と目にすることができるような居場所を提供する。親子を温かく迎え入れ、その親子がその人らしさ、その子らしさを出して、過ごせるように支える。同月齢、異年齢での関わり、同じ地域、などで利用者同士が自然と交流できるようプログラムを実施する。適切な子育て情報や地域資源情報を集約し、提供する。</v>
          </cell>
          <cell r="F24" t="str">
            <v>子育てが孤独にならないよう、精神的負担の軽減につながるように、常にスタッフは利用者を温かく迎え入れ、気軽に子育ての不安や悩みを話せるように努める。親同士でも悩みを打ち明けあったり相談できるように、スタッフが日頃から親子の交流を促進する。看護師、理学療法士、保育士に個別に相談できる場もつくる。</v>
          </cell>
          <cell r="G24" t="str">
            <v>ホームページやSNS、月1回のひろば通信発行による情報提供。子育てサロンや、近隣の子育て支援施設とも連携し、お互いの活動に関する情報を交換し、チラシの配布や情報誌の設置をする。必要な場合は、利用者ごとに丁寧に情報を伝える。</v>
          </cell>
          <cell r="H24" t="str">
            <v>「ベビーマッサージ」　1コース3回　　　　　　　　　　
「ちくちくULALA」講師のサポートを受けながら子どもの簡単な衣類を作成できる手芸講座。</v>
          </cell>
          <cell r="I24" t="str">
            <v>日々のひろばで受けた相談は記録に残し、スタッフ間で共有。とくに気になるケースについては、子育て支援コーディネーター、子ども家庭支援センター、健康づくり課の担当に情報共有をする。他機関と連携していくためにも、スタッフは会議に積極的に参加し、今まで以上に敷居が低い相談先となるように努める。</v>
          </cell>
          <cell r="J24" t="str">
            <v>実施なし</v>
          </cell>
          <cell r="K24" t="str">
            <v>実施なし</v>
          </cell>
          <cell r="L24" t="str">
            <v>実施なし</v>
          </cell>
          <cell r="M24" t="str">
            <v>けやき広場や上用賀3丁目公園、上用賀公園に定期的に出向き、外遊びの一歩を応援する。おままごと、ボール、カート押し、水遊び、散歩をする。シートを敷き、赤ちゃんもゆっくり過ごせるようにする。畑活動も取り入れ、親子どうしの交流を促進する。児童館や他の子育て支援団体とも協力。雨天時でもできる限り外に出向き、散歩をしたり、「食と農」の博物館なども利用して過ごす。季節ごとにプレーパークへの遠足も企画する。</v>
          </cell>
          <cell r="N24" t="str">
            <v>実施なし</v>
          </cell>
          <cell r="O24" t="str">
            <v>実施なし</v>
          </cell>
          <cell r="P24" t="str">
            <v>実施なし</v>
          </cell>
          <cell r="Q24" t="str">
            <v>実施なし</v>
          </cell>
          <cell r="R24" t="str">
            <v xml:space="preserve">育児疲れや不安、睡眠不足を強く感じている利用者が、一時的に子どもと離れ、安心して休息を取れるように設備、スタッフの配置を行う。利用者が子どもと離れることが不安にならないように、子どもの見守りをする。さらに個別の相談ニーズに対応し、子育て支援コーディネーターや保健師などににつなげる。     </v>
          </cell>
          <cell r="S24" t="str">
            <v>実施なし</v>
          </cell>
        </row>
        <row r="25">
          <cell r="B25" t="str">
            <v>D9E2F4</v>
          </cell>
          <cell r="C25">
            <v>1020</v>
          </cell>
          <cell r="D25" t="str">
            <v>おでかけひろば三宿</v>
          </cell>
          <cell r="E25" t="str">
            <v>・親子が気軽に利用できるよう、子どもの発達に沿った玩具やあそび、（木のおもちゃ、絵本、型落とし、パズル、うたあそびなど）居心地のよい環境を提供し、スタッフが適宜声掛けを行いあたたかく迎え入れる。
・支援者が意識的に利用者同士を紹介するなど、利用者同士をつなぐ。
・利用者同士が自然に交流できるようなプログラムを実施する(わらべうたお話し会、絵本の読みきかせ、足型制作、妊婦さんや月齢の近い乳児の交流会など)。</v>
          </cell>
          <cell r="F25" t="str">
            <v>・日頃から気兼ねなく、子育ての不安や悩みを相談できるよう赤ちゃん交流会など共感しあえる仲間が交流しやすい企画を提供し利用者の側に立って企画する。
・子育てコーディネーター助産師、栄養士、歯科衛生士など専門職にも来てもらい相談の機会を提供する。</v>
          </cell>
          <cell r="G25" t="str">
            <v>・子育てに必要な情報を収集し、利用者に関心をもって頂きわかりやすいように整理して提供する（情報誌　せたがや通信、インスタグラムの配布など）。
・支援者からだけでなく、利用者からの情報も他の利用者に共有する。</v>
          </cell>
          <cell r="H25" t="str">
            <v>・おんぶとだっこ講座、育児・生活習慣・食育に関する講習会ヨガ、わらべうたなどのお話会
リトミック体験、絵本の読み聞かせ会などの各種講習会等をニーズに応えて実施し子育て及び親子の育ちを支援する。</v>
          </cell>
          <cell r="I25" t="str">
            <v>日常のひろばで、利用者の不安や悩みを聞き取り、気になるケースについては記録をしてスタッフで共有する。特に気になるケースについては、匿名もしくは当事者の意思確認を行い近隣の相談機関や、地域子育て支援コーディネーター、子ども家庭支援センター、健康づくり課の担当に連絡情報共有しててきせつに対応する。</v>
          </cell>
          <cell r="J25" t="str">
            <v>実施なし</v>
          </cell>
          <cell r="K25" t="str">
            <v xml:space="preserve">・地域の団体と協働して、リトミックやヨガ、絵本の読み聞かせ、わらべうたお話会などにより季節を感じたり、体験、体感遊び等のイベントを実施する。
</v>
          </cell>
          <cell r="L25" t="str">
            <v>実施なし</v>
          </cell>
          <cell r="M25" t="str">
            <v>実施なし</v>
          </cell>
          <cell r="N25" t="str">
            <v>プレママ・プレパパが、子育て中のママ・パパと交流したり、赤ちゃんを抱っこしたり、オムツ交換、沐浴体験、マタニティーヨガなどの会を実施する。
休日に家族そろって楽しめる体験企画ファミリーデイや講座(誕生会、自転車講習会、パパ交流会、絵本の読み聞かせ、クリスマス会、外遊び会など）交流会を実施する。</v>
          </cell>
          <cell r="O25" t="str">
            <v>ひろば空白地域、児童館休館日の月曜日に開催する。普段ひろばに来られない方が気軽に利用できるように、拠点のひろばにある遊具等を持参する。子育てに不安を抱えている親子に対する相談や情報交換ができる場となるように経験豊富なスタッフを専任とし、適宜補助者として先輩ママスタッフを配置する。不定期で絵本の読み聞かせリトミック、離乳食講座など開催する。地域の親子同士でのつながりが築いてもらえるよう利用者相互のコミュニケーションに配慮しながら援助する。</v>
          </cell>
          <cell r="P25" t="str">
            <v>０歳児の保護者向けに離乳食、おんぶ講座などを実施する。夜泣きや、歯磨き指導など看護師、助産師などへの相談や交流会の実施する。</v>
          </cell>
          <cell r="Q25" t="str">
            <v>両親学級の開催に向けて、沐浴の方法や産後の母体の回復に向けた支援を学ぶために、看護師や助産師を講師としたスタッフ向けの研修会を実施する。</v>
          </cell>
          <cell r="R25" t="str">
            <v>日常の子育てに疲れている方や不眠に悩む利用者が一時的に休息できるよう、ゆったりとしたリクライニングシートなどで安心して休める環境を用意する。相談などについては専任のスタッフが丁寧に話を聞き対応する。</v>
          </cell>
          <cell r="S25" t="str">
            <v>実施なし</v>
          </cell>
        </row>
        <row r="26">
          <cell r="B26" t="str">
            <v>G7H1I9</v>
          </cell>
          <cell r="C26">
            <v>1021</v>
          </cell>
          <cell r="D26" t="str">
            <v>おでかけひろばすぷーん</v>
          </cell>
          <cell r="E26" t="str">
            <v>・親子が気軽に利用できるように、居心地の良い場を提供し、あたたかく迎え入れる。
・利用者さん同士交流しやすいように、スタッフも含め自己紹介タイムを設けるなどし、スタッフが介入しなくても自然につながれる場づくりを心がける。</v>
          </cell>
          <cell r="F26" t="str">
            <v>・日ごろから気兼ねなく子育ての不安や悩みを相談できるようにする。
・プログラム講師や地域子育て支援コーディネーターなどへの繋ぎを行う。</v>
          </cell>
          <cell r="G26" t="str">
            <v>・子育てに必要な情報の提供し、掲示する。
・利用者のニーズを聞き取り、情報収集、提供する。
・転居時の他地域への繋ぎを行う。他から（支援者、利用者、近隣の方等）得た情報を共有する。</v>
          </cell>
          <cell r="H26" t="str">
            <v>・抱っこおんぶ講座、保育園きほんのき、幼稚園情報交換会、防災プログラム、予防型プログラム、地域マップつくり、ファミサポ説明会などを実施。</v>
          </cell>
          <cell r="I26" t="str">
            <v>・特に支援が必要なケースについては相談内容を記録し、職員や地域子育て相談機関（Ⅰ型）と情報共有、支援方針を検討し、子ども家庭支援センター、健康づくり課等へ相談や連携を図る。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v>
          </cell>
          <cell r="J26" t="str">
            <v>・ひろばが主催するプログラムに地域の方に一緒に携わってもらったり、具体的に紹介したり、地域の他団体が主催する集まりに参加し、相互交流を図る。
・地域の方と一緒に作って食べる会（ふかめし）や、クリスマスや節句など季節のプログラム、木のおもちゃの紹介やお手玉の伝授・絵本読み聞かせ・しめ縄作りなど、近隣の方の得意な事をしていただけるようなプログラムを実施し、交流を深める。
・児童館主催交流会・玉川地域子育て支援者懇親会・社協主催交流会・リフレッシュデーなどに参加し、地域全体での情報共有をし、利用者さんに還元する。</v>
          </cell>
          <cell r="K26" t="str">
            <v>実施なし</v>
          </cell>
          <cell r="L26" t="str">
            <v>実施なし</v>
          </cell>
          <cell r="M26" t="str">
            <v xml:space="preserve">・近隣の公園（２丁目緑地・駒沢公園・ねこじゃらし公園など）へ行き、見守り交流する。
・夏の暑い時期や荒天時は、児童館と連携し児童館で開催する。
</v>
          </cell>
          <cell r="N26" t="str">
            <v>実施なし</v>
          </cell>
          <cell r="O26" t="str">
            <v>実施なし</v>
          </cell>
          <cell r="P26" t="str">
            <v>・プレパパ・ママから６か月くらいまでの保護者向けに助産師を講師とした、乳幼児むけの座談会的プログラムを実施する。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・医師を講師として、乳幼児の身体や気を付けることなど教えていただく。
など</v>
          </cell>
          <cell r="Q26" t="str">
            <v>・職員へ向けての、相談・傾聴の仕方など、職員自身のモチベーションの保ち方などを、心理士の方にレクチャーしていただく。</v>
          </cell>
          <cell r="R26" t="str">
            <v>・産前から概ね産後６か月のご家庭を対象に、ゆっくり休める時間や落ち着いて育児相談をできる時間の提供。ひろばの無い日に月3～4回事前予約制で設定。リラックスして心地良く休息を取れるように、寝具やホットマット、ホットアイピロー、マッサージ機、ハーブティなども用意している。保護者の方がお休みの間は、お子さんはスタッフで見守る。</v>
          </cell>
          <cell r="S26" t="str">
            <v>実施なし</v>
          </cell>
        </row>
        <row r="27">
          <cell r="B27" t="str">
            <v>M4N7O5</v>
          </cell>
          <cell r="C27">
            <v>1022</v>
          </cell>
          <cell r="D27" t="str">
            <v>おひさまひろば</v>
          </cell>
          <cell r="E27" t="str">
            <v>ひろばを毎日開くことで、地域（在宅）で子育てをしている親子に、保育園の持つ人的・物的・環境的な資源を十分活用できる。地域の親子の交流はもちろん、保育者や園児との交流を図り、子育ての楽しさや喜びを共有できるようにする。祖師谷保育園には自然豊かな広い園庭もあり、そこでの交流も子育てのヒントの一つとなる。</v>
          </cell>
          <cell r="F27" t="str">
            <v>在宅で子育てをしている母親は、子どものことについてよくわからない、もしくは情報が多すぎて心配になることも多く、育児不安に陥りやすい面があると思う。保育園でひろば事業を行うことは、身近に相談できる保育士がいるばかりでなく、栄養士や看護師などの専門家もおり、必要に応じた相談を受けることができる。加えて、後半にはクラスの中に入って体験する「保育所体験」も始めて、より子どもの育ちを理解できる一助とする。</v>
          </cell>
          <cell r="G27" t="str">
            <v>世田谷では、地域の子育て情報は児童館や役所等充実していると思うが、子育てに関する「保育園が持つ子どもの育ち（遊び・生活・食事・健康等）に関する」わかりやすい情報を発信したり、共有したりすることができる。特に専門職から得る情報は、具体的でわかりやすく、すぐに理解したり、自分でやってみたりできるものとなる。地域情報やインフォーマル情報も室内に掲示する。</v>
          </cell>
          <cell r="H27" t="str">
            <v>在宅で子育てをしている母親は、時に私たちが持つ情報よりも多くのものを持っていることがあるが、そのことが子育てを楽にするのではなく、反対に苦しめることもあるように思う。母親の子育てが楽になるような、子どもの育ちを喜び合えるような講習や講演会を行いたい。また園内外のつながりを活用した講座を実施する。具体的には離乳食講座や発達講座などを予定している。</v>
          </cell>
          <cell r="I27" t="str">
            <v>地域の全ての子育て世帯から敷居が低く身近に相談することができる相談機関として機能する。ひろばへの来所だけでなく、一時預かり事業やアウトリーチを通じて様々なチャネルから当ひろばにアクセスできるようにし、子育て世帯の不安解消や状況把握の機会を増やす。日常の居場所として、行政機関（こども家庭センター）やその他地域資源と連携し互いを補完し合う。また事例研究会等に参加して研鑽を積む。</v>
          </cell>
          <cell r="J27" t="str">
            <v>地域の高齢者、小学生、中高生、大学生などと、乳幼児親子とで、読み聞かせやわらべうた等を通じて交流を図る。</v>
          </cell>
          <cell r="K27" t="str">
            <v>実施なし</v>
          </cell>
          <cell r="L27" t="str">
            <v>実施なし</v>
          </cell>
          <cell r="M27" t="str">
            <v>実施なし</v>
          </cell>
          <cell r="N27" t="str">
            <v>実施なし</v>
          </cell>
          <cell r="O27" t="str">
            <v>実施なし</v>
          </cell>
          <cell r="P27" t="str">
            <v>実施なし</v>
          </cell>
          <cell r="Q27" t="str">
            <v>実施なし</v>
          </cell>
          <cell r="R27" t="str">
            <v>実施なし</v>
          </cell>
          <cell r="S27" t="str">
            <v>実施なし</v>
          </cell>
        </row>
        <row r="28">
          <cell r="B28" t="str">
            <v>P1Q9R3</v>
          </cell>
          <cell r="C28">
            <v>1023</v>
          </cell>
          <cell r="D28" t="str">
            <v>おでかけひろばcobaco</v>
          </cell>
          <cell r="E28" t="str">
            <v>・親子が気軽に利用できるよう、子どもの発達に沿った遊び、居心地の良い環境を提供し、あたたかく迎え入れる。
・支援者が意識的に利用者同士を紹介するなど、利用者同士を繋ぐ。</v>
          </cell>
          <cell r="F28" t="str">
            <v>・日頃から気兼ねなく、子育ての不安や悩みを相談できるようにする。
・助産師に来てもらい、個別の相談を行ったり悩みの多い事柄の講座を設定してもらったりする。
・地域子育て支援コーディネーターに月１回出張してもらい、様々な相談を聞いてもらう。</v>
          </cell>
          <cell r="G28" t="str">
            <v>・子育てに必要な情報を収集し、利用者に届きやすいように整理して提供する。
・支援者からだけでなく、利用者からの情報も他の利用者に共有する。</v>
          </cell>
          <cell r="H28" t="str">
            <v>読み聞かせ、助産師相談、性教育講座、タッチケア、避難訓練、防災講座、自転車安全講習会、等。</v>
          </cell>
          <cell r="I28" t="str">
            <v>・身近な相談機関として、話しやすい環境づくり、関係作りを心掛ける。
・相談を受けたスタッフは１人で判断せず、スタッフ間で共有し意見を出し合い、記録することを忘れない。また、記録をもとに、伝え漏れ等ないよう、関係機関への相談や連携を図る。</v>
          </cell>
          <cell r="J28" t="str">
            <v>実施なし</v>
          </cell>
          <cell r="K28" t="str">
            <v>・世田谷代田仁慈保幼園と協働して、月1回「出張お出かけひろば」を開催する。仁慈保幼園内で、利用者が様々な行事に参加したり、地域の情報を共有したりする。</v>
          </cell>
          <cell r="L28" t="str">
            <v>実施なし</v>
          </cell>
          <cell r="M28" t="str">
            <v>・代田南児童館で行われている乳幼児親子のためのひろばやイベントに出張し、そこに遊びに来る親子と接し、話を聞いたりひろばについてお知らせしたり、子育て親子に寄り添う。
「ひよこひろば」「ふたご・みつごの会」等</v>
          </cell>
          <cell r="N28" t="str">
            <v>実施なし</v>
          </cell>
          <cell r="O28" t="str">
            <v>・子育て親子がゆったりと過ごせる環境を提供し、あたたかく迎え入れる。
・子育ての不安や悩みを相談できる関係・雰囲気作り、利用者同士が繋がれるような支援を心がける。
・気軽に立ち寄って利用できる場所となるように心がける。</v>
          </cell>
          <cell r="P28" t="str">
            <v>実施なし</v>
          </cell>
          <cell r="Q28" t="str">
            <v>実施なし</v>
          </cell>
          <cell r="R28" t="str">
            <v>・子育て中の親子が利用できる無料個室スペース。ひろば来場者とスタッフによって子どもを見守っている間、親は子どもと離れて休息をとることができる。
・親自身が利用を希望するだけでなく、ひろばを利用している利用者に必要と感じた場合は利用を勧めて休んでもらう。
・利用すること、利用してもらうことから、親の持っている悩みなどを汲み取り、受け止め、必要な場合は他機関へ繋いでいく。</v>
          </cell>
          <cell r="S28" t="str">
            <v>実施なし</v>
          </cell>
        </row>
        <row r="29">
          <cell r="B29" t="str">
            <v>S6T8U2</v>
          </cell>
          <cell r="C29">
            <v>1024</v>
          </cell>
          <cell r="D29" t="str">
            <v>おでかけひろばCIRCUS</v>
          </cell>
          <cell r="E29" t="str">
            <v>親子が気軽に利用できるよう、子どもの発達に沿ったあそび、居心地のよい環境を提供し、あたたかく迎え入れる。</v>
          </cell>
          <cell r="F29" t="str">
            <v>日頃から気兼ねなく、子育ての不安や悩みを相談できるようにする。栄養士等と個別の相談を行う機会を設ける。</v>
          </cell>
          <cell r="G29" t="str">
            <v>子育てに必要な情報を収集し、利用者に届きやすいように整理して提供する。支援者からだけでなく、利用者からの情報も他の利用者に共有する。</v>
          </cell>
          <cell r="H29" t="str">
            <v>絵本の読み聞かせ、ベビーマッサージ・ヨガ、食育に関する講習会、救急講座</v>
          </cell>
          <cell r="I29" t="str">
            <v>日常のひろばで、利用者の不安や悩みを聞き取り、気になるケースについては記録をしてスタッフで共有する。特に気になるケースについては、近隣の相談機関や、地域子育て支援コーディネーター、子ども家庭支援センター、健康づくり課の担当に情報共有するよう努める。</v>
          </cell>
          <cell r="J29" t="str">
            <v>実施なし</v>
          </cell>
          <cell r="K29" t="str">
            <v>実施なし</v>
          </cell>
          <cell r="L29" t="str">
            <v>地域のボランティア団体による絵本の読み聞かせの実施や子育てサークルによるベビーマッサージなどのイベントを通して子育て体験を共有する場を作り、地域の子育て支援の精神を醸成する。</v>
          </cell>
          <cell r="M29" t="str">
            <v>分園の三軒茶屋わこう保育園の空いている保育室を利用しておでかけひろばのように子育て親子が集まる場所(環境)を設ける。</v>
          </cell>
          <cell r="N29" t="str">
            <v>実施なし</v>
          </cell>
          <cell r="O29" t="str">
            <v>家庭において子どもとの関わり方や遊びの幅を広げる。保育士や子育て支援員と子育てに関する悩みや情報を共有し各ご家庭の子育てに寄り添うことで困り感の軽減や孤立化の防止に繋げる。場合によっては専門機関への橋渡しを行う。</v>
          </cell>
          <cell r="P29" t="str">
            <v>実施なし</v>
          </cell>
          <cell r="Q29" t="str">
            <v>実施なし</v>
          </cell>
          <cell r="R29" t="str">
            <v>日常の子育てに疲れている方や不眠に悩む利用者が快適に休息できる環境を用意する。いつでも気軽に相談ができるよう専任の保育士や子育て支援員を配置し、丁寧な聞取りを行う。</v>
          </cell>
          <cell r="S29" t="str">
            <v>実施なし</v>
          </cell>
        </row>
        <row r="30">
          <cell r="B30" t="str">
            <v>V3W5X1</v>
          </cell>
          <cell r="C30">
            <v>1025</v>
          </cell>
          <cell r="D30" t="str">
            <v>Ｈotto Cafeつきの木ひろば</v>
          </cell>
          <cell r="E30" t="str">
            <v>親子が気軽に利用できるよう、子どもの発達に沿った遊びやおもちゃ・居心地のよい環境を提供しあたたかく迎え入れる。
利用者同士を繋ぐきっかけとして、人気のあるイベントを実施し交流を促す。
子育てに不安や疲れを持った利用者が安心できるような笑顔で過ごせるそんなひろばにしていきたい。</v>
          </cell>
          <cell r="F30" t="str">
            <v>相談者の悩みを聞くことで、辛い気持ちを少しでも軽くしてあげて、不安な気持ちを和らげる目的で行うようにしている。そして相談しやすい雰囲気を常日頃から心掛けている。対応としては話しやすいスタッフがいたらそこで話を聞き、悩みが深いようだったら責任者につなげ、状況によってはコーディネーターや家庭支援センターに相談し共有する。</v>
          </cell>
          <cell r="G30" t="str">
            <v>子育てに必要な情報を収集し、利用者の目につきやすい場所に掲示したりして環境を整えている。
利用者に伝える手段として、インスタグラムなどを利用して情報を伝えている。</v>
          </cell>
          <cell r="H30" t="str">
            <v>保健師さんを呼んで、食事・保育園情報など様々な保護者の悩み等の相談を講座として行っている。</v>
          </cell>
          <cell r="I30" t="str">
            <v>日常のひろばで利用者の不安や悩みを聞き取り、気になるケースがあればスタッフ同士で共有し合う。特に気になるケースや状況が悪化してきたらコーディネーター・子ども家庭支援センター・子ども家庭課等に情報共有している。</v>
          </cell>
          <cell r="J30" t="str">
            <v>実施なし</v>
          </cell>
          <cell r="K30" t="str">
            <v>実施なし</v>
          </cell>
          <cell r="L30" t="str">
            <v>ボランティア活動のスタッフさんが、絵本のよみきかせやエプロンシアター・わらべ歌などを行う。</v>
          </cell>
          <cell r="M30" t="str">
            <v>実施なし</v>
          </cell>
          <cell r="N30" t="str">
            <v>実施なし</v>
          </cell>
          <cell r="O30" t="str">
            <v>拠点のひろばが遠く、足を運び辛い親子が利用できるように、拠点のひろばと同じようなおもちゃを揃え出張ひろばを実施する。なお気軽に遊びに来れるよう、利用者が楽しめるようなイベントを工夫して行う。</v>
          </cell>
          <cell r="P30" t="str">
            <v>実施なし</v>
          </cell>
          <cell r="Q30" t="str">
            <v>実施なし</v>
          </cell>
          <cell r="R30" t="str">
            <v>実施なし</v>
          </cell>
          <cell r="S30" t="str">
            <v>実施なし</v>
          </cell>
        </row>
        <row r="31">
          <cell r="B31" t="str">
            <v>Y9Z2A4</v>
          </cell>
          <cell r="C31">
            <v>1026</v>
          </cell>
          <cell r="D31" t="str">
            <v>おでかけひろばおりーぶ</v>
          </cell>
          <cell r="E31" t="str">
            <v>・気軽に来られて、ほっと安心でき、地域の子育て中の親子と交流ができる場所として、温かく迎え入れる。子どものあそびの環境（月齢・発達に応じたあそび）と、保護者にとって居心地よい環境の提供をする。利用者同士がつながれるように意図的に対応する。またスタッフが介入しなくても自然につながれる場づくりを行う。
・利用者同士が交流をはかれるようなプログラムを実施する。</v>
          </cell>
          <cell r="F31" t="str">
            <v>・気兼ねなく不安や悩みを相談できるようにする。プログラム講師、地域子育て支援コーディネーターなどへの繋ぎや個別の相談を行う。</v>
          </cell>
          <cell r="G31" t="str">
            <v>・子育てに必要な情報の提供、や掲示を行う。利用者のニーズを聞き取り、情報収集、提供をする。転居時の他地域への繋ぎ、他から（支援者、利用者、近隣の方等）得た情報の共有をする。</v>
          </cell>
          <cell r="H31" t="str">
            <v>・抱っこおんぶ講座、小児医療のかかりかた、防災講座、予防型プログラム、保育園情報会などの実施。</v>
          </cell>
          <cell r="I31" t="str">
            <v>・特に支援が必要なケースについては相談内容を記録し、職員や地域子育て相談機関（Ⅰ型）と情報共有、支援方針を検討し、子ども家庭支援センター、健康づくり課等へ相談や連携を図る。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v>
          </cell>
          <cell r="J31" t="str">
            <v>・ひろばが主催するプログラムに地域の方に一緒に携わってもらったり、具体的に紹介したり、地域の他団体が主催する集まりに参加し、相互交流を図る。
・地域の方と一緒に防災食を作って食べる会（防災おくめし）や、季節のプログラムなどに地域の方も参加していただけるようにし、地域の方の得意としているもの（わらべうたやおはなし会）をひろばで実施していただいたりして関係性を構築する。おりーぶ主催の地域懇親会に地域の子育て支援団体や支援者に参加していただく。
地域の防災について、地域の方と利用者さんと一緒に考えたり、避難場所までの経路を歩いてみたりする。
・児童館主催交流会・奥沢地域子育て支援者情報交換会・玉川地域子育て支援者懇親会・奥沢保育園主催懇談会・社協主催交流会などに参加し、地域全体での情報共有をし、利用者さんに還元する。</v>
          </cell>
          <cell r="K31" t="str">
            <v>実施なし</v>
          </cell>
          <cell r="L31" t="str">
            <v>実施なし</v>
          </cell>
          <cell r="M31" t="str">
            <v>・公園（ぽかぽかひろばなど）にスタッフが出向き、アウトリーチや見守りを行う。
・夏の暑い時期や、雨天時は、児童館と連携し、児童館で開催する。</v>
          </cell>
          <cell r="N31" t="str">
            <v>・プレパパ、プレママ向けの産前産後の過ごし方や支援情報や地域情報などを利用者も含めて共有しながら、育児参加の促進を支援する。（沐浴体験・はじめましてデー）
・平日ひろばに来れないパパが、ひろばでパパ同士の交流を深めたり、情報交換できる場を作るためのパパデーを開催する。</v>
          </cell>
          <cell r="O31" t="str">
            <v>実施なし</v>
          </cell>
          <cell r="P31" t="str">
            <v>・プレパパ・ママから６か月くらいまでの保護者向けに助産師を講師とした、乳幼児むけの座談会的プログラムを実施する。
・栄養士さんを講師として、離乳食プログラムを実施する。
・理学療法士さんを講師として、乳幼児の身体の不思議を実際に身体を動かしながら教えていただく。
・歯科衛生士さんを講師として、歯磨きを始める前の準備期間や、歯磨きがはじまってからのポイントなどを教えていただく。
・言語聴覚士さんを講師として、言葉の発達やコミュニケーションの発達について、教えていただく。
・看護師さんを講師として救急救命講座を実演まじえて教えていただく。
など</v>
          </cell>
          <cell r="Q31" t="str">
            <v>・職員へ向けての、相談・傾聴の仕方など、職員自身のモチベーションの保ち方などを、心理士の方にレクチャーしていただく。</v>
          </cell>
          <cell r="R31" t="str">
            <v>・産前から概ね産後６か月のご家庭を対象に、ゆっくり休める時間や落ち着いて育児相談をできる時間の提供。ひろばの無い日に事前予約制で設定。リラックスして心地良く休息を取れるように、寝具やホットマット、ホットアイピロー、ハーブティなども用意している。保護者の方がお休みの間は、お子さんはスタッフで見守る。</v>
          </cell>
          <cell r="S31" t="str">
            <v>実施なし</v>
          </cell>
        </row>
        <row r="32">
          <cell r="B32" t="str">
            <v>B6C8D1</v>
          </cell>
          <cell r="C32">
            <v>1027</v>
          </cell>
          <cell r="D32" t="str">
            <v>おでかけひろばcotton</v>
          </cell>
          <cell r="E32" t="str">
            <v>・親子が気軽に利用できるよう、子どもの発達に沿ったあそびや触れ合いをして、親が安心したり居心地のよいと思える環境を提供し、あたたかく迎え入れる。
・利用者同士が自然に交流できるような季節にあったプログラムを実施する。（手形足型、手作りおもちゃの会や味噌づくりなど）</v>
          </cell>
          <cell r="F32" t="str">
            <v>・親が子育てのことを気兼ねなく相談できるようにする。
・助産師や支援コーディネーターなどに来てもらい、個別の相談を行う。　</v>
          </cell>
          <cell r="G32" t="str">
            <v>・一時預かりの情報や、子育てに役立ちそうな情報を収集し、利用者に届きやすいように、目につく場所に情報を載せたり、SNSで配信する。
・利用者からの情報も、他の利用者に共有できるようにスタッフ間で情報を共有し、提供する。</v>
          </cell>
          <cell r="H32" t="str">
            <v>・助産師さんと気軽にお話ができる日を月に１回以上行う。
・おんぶ紐のやり方、育児、生活習慣、食育に関する講習会を行う。
・乳児、幼児に向けた救命救急講座を定期的に行う。</v>
          </cell>
          <cell r="I32" t="str">
            <v>日頃の利用者の方との会話の中で不安や悩みを聞き取り、すべて日報に書き記している。記録した内容はスタッフで共有し、助言が必要そうな案件は近隣の相談機関や、地域子育て支援コーディネーター、健康づくり課の担当に相談し、情報も共有するようにしている。</v>
          </cell>
          <cell r="J32" t="str">
            <v>実施なし</v>
          </cell>
          <cell r="K32" t="str">
            <v>・季節の遊び（水遊び・七夕・ハロウィン・クリスマス）や、子育てに役立ちそうな手作りのイベント（味噌作り・手形足形をバック作成）を感じるイベントを実施する。</v>
          </cell>
          <cell r="L32" t="str">
            <v>実施なし</v>
          </cell>
          <cell r="M32" t="str">
            <v>実施なし</v>
          </cell>
          <cell r="N32" t="str">
            <v>・ママの心身の不調に関しての相談や、乳児、幼児の子育てについて助産師さんに相談ができる、親子の保健室を行う。
・初めての子育てで不安に思うことなどを、気軽に相談して情報交換などを行えるパパママ会を行う。</v>
          </cell>
          <cell r="O32" t="str">
            <v xml:space="preserve">ひろばに来られない方も気軽に利用できるように、遊具等を持参し出張ひろばを実施する。子育てに対する不安などを気軽に相談できて、利用者同士で情報交換できるような場となるようにする。
</v>
          </cell>
          <cell r="P32" t="str">
            <v>利用者さん（妊婦〜産後）が助産師から専門的な相談が受けられるようにする。　妊活・家族計画・マイナートラブル・授乳・母乳育児・離乳食・子どもの発達などの相談。またスタッフのスキルアップの目的で　子どもの発達アプローチや　抱っこやおんぶの　実践を学べるよう　定期的な研修を開催する</v>
          </cell>
          <cell r="Q32" t="str">
            <v>子どもの口腔機能不全症が増加により口呼吸開口できない、噛めない、丸呑みしてしまうなどから窒息事故も増えている現状を踏まえ
口育の知識とサポート法をスタッフも周知し　支援につなげる　
事ができるようにしていく</v>
          </cell>
          <cell r="R32" t="str">
            <v>日常の子育て中にできないことや、不眠に悩む利用者が一時的に休息できるよう、安心できる環境を用意する。相談がある場合は専任のスタッフが丁寧に話を聞き対応する。</v>
          </cell>
          <cell r="S32" t="str">
            <v>実施なし</v>
          </cell>
        </row>
        <row r="33">
          <cell r="B33" t="str">
            <v>E2F5G9</v>
          </cell>
          <cell r="C33">
            <v>1028</v>
          </cell>
          <cell r="D33" t="str">
            <v>生活クラブ子育て広場ぶらんこ烏山</v>
          </cell>
          <cell r="E33" t="str">
            <v>・親子が気軽に利用できるよう、子どもの発達に沿った玩具やあそび、居心地の良い環境を準備提供し、あたたかく迎え入れる。　　　　　　　　・支援者が意識的に利用者同士を紹介し合う等して利用者同士をつなぐ。・利用者同士が楽しく交流できるような企画を実施する（わらべ歌、お話し会、製作等）。</v>
          </cell>
          <cell r="F33" t="str">
            <v>日頃の会話から気兼ねなく、子育ての不安や悩みを相談できるようにする。　　　　　　　　　　・助産師、理学療法士、栄養士に来てもらい、個別の相談を行う。</v>
          </cell>
          <cell r="G33" t="str">
            <v>・子育てに必要な情報を収集し、利用者に届きやすいように整理して提供する（情報誌の配布、近隣施設の情報ファイル作成など）。　　　　　　　　・利用者からの情報も他の利用者に提供する（子育て情報マップ作製）。</v>
          </cell>
          <cell r="H33" t="str">
            <v>・救急講座、育児・生活習慣・食育に関する講習会。　　　　　　　　　　・ベビーマッサージ　　　　・発達とおもちゃ選び方講習会。</v>
          </cell>
          <cell r="I33" t="str">
            <v>日頃のひろばで利用者の悩みを聞き取り、気になるケースについては記録をしてスタッフ同士共有する。特に気になるケース親子に関しては地域子育て支援コーディネーター、子ども家庭支援センター、健康づくり課、近隣の相談機関等の担当者にも情報共有するよう努める。</v>
          </cell>
          <cell r="J33" t="str">
            <v>実施なし</v>
          </cell>
          <cell r="K33" t="str">
            <v>・「世田谷おはなしネットワーク」と協働し絵本や遊びを通じて、季節（お正月、ひな祭り、七夕、ハロウィン、クリスマス、お月見）を感じるイベントを実施する。</v>
          </cell>
          <cell r="L33" t="str">
            <v>実施なし</v>
          </cell>
          <cell r="M33" t="str">
            <v>・近隣の公園、プレーパークに出向き、地域の親子と交流する。荒天の場合は烏山児童館に出向き、交流する。</v>
          </cell>
          <cell r="N33" t="str">
            <v>・おもちゃの広場開催し、親子で遊ぶ場の提供（発達を促す遊び方の講習会の開催）。・プレママパパが、子育て中の親子と交流する会の実施。　　　　　　　　・保育園の園長、栄養士等のお話会の実施。　　　　　　　　</v>
          </cell>
          <cell r="O33" t="str">
            <v>実施なし</v>
          </cell>
          <cell r="P33" t="str">
            <v>・離乳食、幼児食に分け各２時間程度の栄養士を講師とした講習会予定。・赤ちゃんの発達に関して理学療法士を講師とした２時間程度の講習会。・育児の悩みを聞きながら母の身体ケアーアドバイス講座等の実施。</v>
          </cell>
          <cell r="Q33" t="str">
            <v>・最新の離乳食情報を学ぶために管理栄養士を講師としたスタッフ向けの研修会を実施予定。・口の発達、歯磨き指導に関しての学びを歯科衛生士を講師としたスタッフ向けの研修会を実施予定。</v>
          </cell>
          <cell r="R33" t="str">
            <v>日頃の子育てに疲れている方や不眠に悩む利用者が一時的に休息できるよう、安心して休める環境を用意する。相談がある場合は専任スタッフが丁寧に話を聞き対応する。</v>
          </cell>
          <cell r="S33" t="str">
            <v>実施なし</v>
          </cell>
        </row>
        <row r="34">
          <cell r="B34" t="str">
            <v>H7I3J1</v>
          </cell>
          <cell r="C34">
            <v>1029</v>
          </cell>
          <cell r="D34" t="str">
            <v>おでかけひろばクスクス</v>
          </cell>
          <cell r="E34" t="str">
            <v xml:space="preserve">※乳幼児の親子が安全で気兼ねなく、気軽に通えるような場作りに努める。
※ 近隣幼稚園、地域、保育園情報交換など子どもの年齢が近い親子が交流できるイベントを提供する。
</v>
          </cell>
          <cell r="F34" t="str">
            <v>※ひろば利用の中での会話などを大切にし、利用者が抱えている問題に目を向け,特別な支援が必要な場合は保健師、子ども家庭課、子育て支援コーディネーターなどにつなぎ連携を図る。
※ほっとステイの利用のほか、ファミリーサポート、子育て利用券を使った援助事業があることも周知し、育児の負担軽減への援助に努める。
※　保育士、社会福祉士による個別の相談も受け付ける。</v>
          </cell>
          <cell r="G34" t="str">
            <v>※地元で活動している子育てサークルなど、地域の社会的資源をつなぎ子育て世代の利用のきっかけをつくり、利用者や地域住民の方からの情報掲示も行う。
※HP、Facebook、InstagramなどSNSを通じて情報提供する。</v>
          </cell>
          <cell r="H34" t="str">
            <v>※読み聞かせ、利用者のコミュニケーション促進と育児情報を提供するお茶会、助産師の母乳ケア講座、ボ抱っこ、おんぶ紐体験会、母体のコンディションをケアする講座など企画実施する。</v>
          </cell>
          <cell r="I34" t="str">
            <v>※ひろば利用の中での会話などを大切にし、利用者が抱えている問題に目を向け,特別な支援が必要な場合は保健師、子ども家庭課、子育て支援コーディネーターなどと速やかにつなぎ連携を図る。
※　保育士、社会福祉士による個別の相談も受け付ける。</v>
          </cell>
          <cell r="J34" t="str">
            <v>実施なし</v>
          </cell>
          <cell r="K34" t="str">
            <v>地域で活動している手作り作品作家、読み聞かせなどのボランティアなどと協力し、節分、ひな祭り、鯉のぼり、水遊び、お月見グッズ、ハロウィン、クリスマススワッグなど季節にあったイベントの企画実施する。また、不用品循環を行っている地域団体、ボディワークなど身体ケアを行う地域団体と協力し、環境、健康へ関心を高める支援も行う。</v>
          </cell>
          <cell r="L34" t="str">
            <v>実施なし</v>
          </cell>
          <cell r="M34" t="str">
            <v>実施なし</v>
          </cell>
          <cell r="N34" t="str">
            <v>実施なし</v>
          </cell>
          <cell r="O34" t="str">
            <v>実施なし</v>
          </cell>
          <cell r="P34" t="str">
            <v>作業療法士による身体の発達の観点からの日常動作への移行につながる働きかけの相談。助産師による母体、赤ちゃんに関わる相談。　　　看護師などによる感染症対策の相談など、栄養士による離乳食講座など1時間30分程度で0歳〜2歳児向けの相談会を行う。</v>
          </cell>
          <cell r="Q34" t="str">
            <v>日常寄せられる利用者からの相談内容で戸惑うことなどをスタッフが作業療法士、助産師、看護師に質問し対応を相談する。</v>
          </cell>
          <cell r="R34" t="str">
            <v>個室を利用して、保護者が休息を取れるように、スタッフがお子さんの見守りをする。また相談がある時は丁寧に寄り添いながら聞き取り、対応する。</v>
          </cell>
          <cell r="S34" t="str">
            <v>実施なし</v>
          </cell>
        </row>
        <row r="35">
          <cell r="B35" t="str">
            <v>K4L6M8</v>
          </cell>
          <cell r="C35">
            <v>1030</v>
          </cell>
          <cell r="D35" t="str">
            <v>ふかさわおでかけひろばワークスペースプラス</v>
          </cell>
          <cell r="E35" t="str">
            <v>親子が気軽に立ち寄れる、ほっとできる憩いの場となる。子どもの月齢にあったおもちゃや情報提供・イベントの開催。利用者の声を反映し居心地のよいひろば作りを行う。利用者同士のパイプ役となる。</v>
          </cell>
          <cell r="F35" t="str">
            <v>スタッフと気軽に話せる環境作りをする・保育士、看護師、栄養士、理学療法士によるイベントの開催。</v>
          </cell>
          <cell r="G35" t="str">
            <v>インスタ・ひろば内掲示、子育てに関するチラシや情報誌の設置、配布。児童館、小児科、近隣小学校や商店街、社会福祉協議会との連携。地域イベントでのひろばチラシ配布による周知。</v>
          </cell>
          <cell r="H35" t="str">
            <v>離乳食・食育セミナーzoom、ママヨガ、子ども用品手作りに親しむ会、英語の会</v>
          </cell>
          <cell r="I35" t="str">
            <v>利用者の声や相談などをスタッフで記録・共有する。専門的な相談はしかるべき機関に繋ぐ。子育て支援コ－ディネ－タ－との連携。</v>
          </cell>
          <cell r="J35" t="str">
            <v>実施なし</v>
          </cell>
          <cell r="K35" t="str">
            <v>ぶっくらぼと協働し絵本の読み聞かせ・季節行事あそび、わらべ歌の会を実施する。東峯会と協働し三味線演奏体験、季節の歌やわらべ歌の会を実施。Musiaと協働し音脳リトミックの実施。地域子育てサロンによるママヨガ</v>
          </cell>
          <cell r="L35" t="str">
            <v>実施なし</v>
          </cell>
          <cell r="M35" t="str">
            <v>実施なし</v>
          </cell>
          <cell r="N35" t="str">
            <v>実施なし</v>
          </cell>
          <cell r="O35" t="str">
            <v>実施なし</v>
          </cell>
          <cell r="P35" t="str">
            <v>実施なし</v>
          </cell>
          <cell r="Q35" t="str">
            <v>実施なし</v>
          </cell>
          <cell r="R35" t="str">
            <v>寝不足や育児疲れの方が一時的に休息ができる様にゆったりとリラックスできる環境整備する。専任のスタッフに気軽に相談できる場の提供。</v>
          </cell>
          <cell r="S35" t="str">
            <v>実施なし</v>
          </cell>
        </row>
        <row r="36">
          <cell r="B36" t="str">
            <v>N1O9P7</v>
          </cell>
          <cell r="C36">
            <v>1035</v>
          </cell>
          <cell r="D36" t="str">
            <v>うさぎの縁がわ</v>
          </cell>
          <cell r="E36" t="str">
            <v>・親子が気軽に利用できる落ち着いた気持ちの良い環境を提供し，来室時にはあたたかく迎えいれる。・利用者同士が知り合いになれるように，スタッフがさりげなく紹介する。・利用者同士が情報交換できるようなふれあいの時間をひろば開室時間内に設ける。</v>
          </cell>
          <cell r="F36" t="str">
            <v>・来室した親子と気軽に話をすることを通じて，子育ての悩みや不安についても話しやすい雰囲気をつくる。・相談された内容について必要な場合は，地域子育て支援コーディネーターや助産師，保健師，区の相談機関に相談して個別の相談につなげる。・２ヶ月に1回程度地域子育て支援コーディネーターに来室してもらう。</v>
          </cell>
          <cell r="G36" t="str">
            <v>・近隣の子育て情報など子育てに必要な情報を収集し，親子が手に取りやすいようにして提供する。
・スタッフ間で情報を把握し，相談があったときにはすぐに提供できるようにする。
・利用者からの情報もほかの利用者に共有する。</v>
          </cell>
          <cell r="H36" t="str">
            <v>・助産師や保健師を講師として抱っこ，おんぶなど子育てに関する講座または相談会を実施する。・整体師を講師として、子育て中の親の体つくりや動き方を見直すための講座または相談会を実施する。・親子のふれあいあそび，わらべうた，昔遊び、自然との触れ合い遊びなど，親子が一緒にたのしめる講座を利用者の実態に応して実施する。　　　　　　　　　　　　　　　　　　　</v>
          </cell>
          <cell r="I36" t="str">
            <v>・支援が必要な相談は相談内容を記録し、スタッフで支援方針を検討する。・本人の同意が得られた場合は他の相談機関や子ども家庭支援センター、健康づくり課等へ相談し連携を図る。・地域子育てコーディネーターが主催する事例検討会や地域連絡会に年1回以上参加する。・世田谷区要保護児童対策地域協議会に加入する。</v>
          </cell>
          <cell r="J36" t="str">
            <v>実施なし</v>
          </cell>
          <cell r="K36" t="str">
            <v>読み聞かせ・わらべうたの団体に来室してもらい季節の行事や伝統文化の感じられるお話し会やわらべうたの会などを開催する。地域住民や団体に来室してもらい季節の行事や伝統文化・芸能の会を開催する。</v>
          </cell>
          <cell r="L36" t="str">
            <v>実施なし</v>
          </cell>
          <cell r="M36" t="str">
            <v>祖師谷3丁目で運営する子育てひろばWork and Place SOSHIGAYAに月1回程度スタッフが出向き，支援・見守りなどを行う。</v>
          </cell>
          <cell r="N36" t="str">
            <v>・子育て中の父親同士交流できる会を実施する。・プレパパママと子育て中の親子が交流する会を実施する。・外国語絵本のおはなし会など、外国籍の親子と交流できる会を実施する。・ファミリー農園での農作業活動を通じて、子育て中の親子同士交流できる会を実施する。・親子のふれあいあそび，わらべうた，昔遊びなど，親子が一緒にたのしめる会を開催する</v>
          </cell>
          <cell r="O36" t="str">
            <v>実施なし</v>
          </cell>
          <cell r="P36" t="str">
            <v>実施なし</v>
          </cell>
          <cell r="Q36" t="str">
            <v>実施なし</v>
          </cell>
          <cell r="R36" t="str">
            <v>・子育て中の保護者がちょっと横になって休んだり，お子さんと一緒にお昼寝をしたりすることができる。
・スタッフに個別に話を聞いてほしい場合に個室で相談を受けることができる。
・レスパイト事業の経験がある保育士または研修を終了した者を配置する。</v>
          </cell>
          <cell r="S36" t="str">
            <v>実施なし</v>
          </cell>
        </row>
        <row r="37">
          <cell r="B37" t="str">
            <v>Q3R8S6</v>
          </cell>
          <cell r="C37">
            <v>1036</v>
          </cell>
          <cell r="D37" t="str">
            <v>おでかけひろばゆるり</v>
          </cell>
          <cell r="E37" t="str">
            <v>・養育者の方が乳幼児を連れてきやすいように、居心地のよい場づくりをしあたたかく迎える
・利用者同士が交流できるように声がけする
・地元に住むスタッフを配置し、地域でのつながりを深める</v>
          </cell>
          <cell r="F37" t="str">
            <v>・いつでも相談がしやすいような雰囲気づくりを心掛け、気になる利用者の情報を共有、チームで援助する。
・栄養士や、発達支援の現場にいる教員などに相談できるような場を設ける</v>
          </cell>
          <cell r="G37" t="str">
            <v>・子育てに必要な情報を収集し、利用者にみやすいようにファイルにまとめ、必要な方に届くように、参照しながら提供を行う。
・利用者から提供された情報もとりいれ、他の利用者に提供、共有する。</v>
          </cell>
          <cell r="H37" t="str">
            <v xml:space="preserve">・食育に関する講座
（畑での収穫体験、畑での収穫物についての講座
パンづくりなど）
・子どもと一緒のあそびについての支援
（読み語り、音遊び、体遊び、外遊び、虫捕り、焚火など）
</v>
          </cell>
          <cell r="I37" t="str">
            <v>・日常的にひろばで、利用者と一緒に悩み事を共有し、スタッフ間で情報交換をする。特に気になる事例については記録し、子育てコーディネーターや、児童館と共有し、利用者が支援につながるようにする。</v>
          </cell>
          <cell r="J37" t="str">
            <v>実施なし</v>
          </cell>
          <cell r="K37" t="str">
            <v>実施なし</v>
          </cell>
          <cell r="L37" t="str">
            <v>砧地域の双子・多胎児のグループ「ゆるりとふたご」の交流の場を提供しスタッフを配置する。ふたご、多胎児を持つ養育者同志で、多胎児ならではの悩みの共有、情報交換を行い、地域でのつながりを広げる。</v>
          </cell>
          <cell r="M37" t="str">
            <v>実施なし</v>
          </cell>
          <cell r="N37" t="str">
            <v>平日にひろばに出向くのが難しい事情のある方が参加しやすいよう、通常のひろば同様開室し、栄養士による食育、特別支援学校援助者への相談、外遊び、自然遊び、農作業体験など育児参加促進のための講座を行う</v>
          </cell>
          <cell r="O37" t="str">
            <v>実施なし</v>
          </cell>
          <cell r="P37" t="str">
            <v>主に0歳児の離乳期の食事や栄養についての、講習、相談会を実施する（2時間程度）</v>
          </cell>
          <cell r="Q37" t="str">
            <v>実施なし</v>
          </cell>
          <cell r="R37" t="str">
            <v>出産育児に疲れている養育者、特に出産後6か月ごろまでの乳児を預けて休むことのできない方について、お休みいただける場（個室）を提供し、開室時は、スタッフと利用者でお子さんを見守る。閉室時はレスパイト専用とし、休息を必要としている方にゆっくり休んでもらう。育児不安や悩みを個別に相談できる場としても利用していただけるようスタッフを配置する。</v>
          </cell>
          <cell r="S37" t="str">
            <v>実施なし</v>
          </cell>
        </row>
        <row r="38">
          <cell r="B38" t="str">
            <v>T2U4V7</v>
          </cell>
          <cell r="C38">
            <v>1037</v>
          </cell>
          <cell r="D38" t="str">
            <v>おでかけひろばぶれす</v>
          </cell>
          <cell r="E38" t="str">
            <v>・気軽にこれて、ほっと安心できる実家のような場の提供を目指し、あたたかく迎え入れる。
・子どものあそびの環境（月齢・発達に応じたあそび）、親たちにとっても居心地よい環境の提供。
・利用者さん同士を意図的につなげたり、時には、スタッフが介入しなくても自然につながれる場づくり。
・利用者さん同士が交流ができるようなプログラムの開催</v>
          </cell>
          <cell r="F38" t="str">
            <v>・気兼ねなく不安や悩みを相談できるようにする。
・プログラム講師、助産師、子育て支援コーディネーターに来てもらい、個別の相談を行う。
・ピアサポート（利用者さん同士でつながり、お互いに困りごとなど話せる環境づくり）</v>
          </cell>
          <cell r="G38" t="str">
            <v>・子育てに必要な情報の提供、見やすいように工夫・掲示。
・利用者のニーズを聞き取り、情報あつめ。
・他から（支援者、利用者、近隣の方等）きた情報の共有。
・月1回の講座と連動した情報提供（参考図書、資料等）</v>
          </cell>
          <cell r="H38" t="str">
            <v>・抱っことおんぶ、事故予防、小児医療のかかり方、防災、子ども乗せ自転車講習、絵本やおもちゃなど、様々なテーマでの講座を行う。</v>
          </cell>
          <cell r="I38" t="str">
            <v>・特に支援が必要なケースについては相談内容を記録し、職員や地域子育て相談機関（Ⅰ型）と情報共有、支援方針を検討し、子ども家庭支援センター、健康づくり課等へ相談や連携を図る。
・地域子育て相談機関（Ⅰ型）が主催する事例検討会や地域連絡会に年１回以上参加する。
・世田谷区要保護児童対策地域協議会に加入する。</v>
          </cell>
          <cell r="J38" t="str">
            <v>・ひろばが主催するプログラムに地域の方に一緒に携わってもらったり、具体的に紹介したり、地域の他団体が主催する集まりに参加し、相互交流を図る。
地域他団体主催のもの…世田谷地域６児童館交流会・北沢地域子育て交流会・世田谷地域子育て交流会・北沢地区交流会つなぷろ・経堂ネットワーク会議　など</v>
          </cell>
          <cell r="K38" t="str">
            <v>実施なし</v>
          </cell>
          <cell r="L38" t="str">
            <v>実施なし</v>
          </cell>
          <cell r="M38" t="str">
            <v>近隣の公園や緑道に出向き、定期的にひろばの取り組みを出張して発信する。月齢の低い赤ちゃんでも戸外で過ごす気持ち良さを肌で感じてもらうため、事前準備として庭部分を活用して水・砂・土に親しみ外に出る抵抗を軽減する。区内の外遊び活動の情報も発信する。</v>
          </cell>
          <cell r="N38" t="str">
            <v xml:space="preserve">プレパパ、プレママ向けの産前産後の過ごし方や支援情報や地域情報などを利用者も含めて共有しながら、育児参加の促進を支援する。
「パパ集まれ」
「沐浴練習会」「妊婦体験」
など、平日ひろばに来れないプレママ、プレパパ、乳幼児の保護者の利用を促進できるようなプログラムを土曜日に２回実施する。
パパ同士で気持ちを語れる場を参加者とともに作る。
</v>
          </cell>
          <cell r="O38" t="str">
            <v>実施なし</v>
          </cell>
          <cell r="P38" t="str">
            <v>〇助産師さんを講師とした、乳幼児むけの座談会的プログラムを実施する。
〇栄養士さんを講師として、離乳食プログラムを実施する。
〇理学療法士さんを講師として、乳幼児の身体の不思議を実際に身体を動かしながら教えていただく。
〇歯科衛生士さんを講師として、歯磨きを始める前の準備期間や、歯磨きがはじまってからのポイントなどを教えていただく。
〇言語聴覚士さんを講師として、言葉の発達やコミュニケーションの発達について、教えていただく。
〇心理士さんを講師として、座談会的にプログラムを実施する。
など</v>
          </cell>
          <cell r="Q38" t="str">
            <v>実施なし</v>
          </cell>
          <cell r="R38" t="str">
            <v>ひろば内にリクライニングチェアを置いたスペースで実施。疲れている、眠れていないといった話が出た時にもお薦めする。短時間でも眠りに深く入れるよう、ご本人の希望をききながらスタッフがすこし体がゆるむ手伝いをする。別室にはせず、他の利用者が「私も休んでもいいんだな」とわかるよう「おたがいさま」で実施。子どももスタッフだけでなく、その場の参加者と一緒に見守る空気をつくっていく。</v>
          </cell>
          <cell r="S38" t="str">
            <v>配慮が必要なお子さんとその保護者の方が参加しやすいようにし、子育てで困る場面や、心配なこと、などを参加者同士で共有したり、遊びを通した関わり方をアドバイスできるプログラムや講習を実施する</v>
          </cell>
        </row>
        <row r="39">
          <cell r="B39" t="str">
            <v>B2C4D6</v>
          </cell>
          <cell r="C39">
            <v>1038</v>
          </cell>
          <cell r="D39" t="str">
            <v>おでかけひろばOhana</v>
          </cell>
          <cell r="E39" t="str">
            <v>・職員は利用者を常に受け入れ、話しやすい雰囲気づくりを行う。　　　　　　
・利用者同士が交流できるように職員が架け橋になる。</v>
          </cell>
          <cell r="F39" t="str">
            <v>・利用者の気持ちを受け入れながら傾聴する。　　　　　　　　　　　　　　　・予防的対応を心掛け、気がかりなことがあれば日報に記入し共有する。　　　　　　　　　　　　　　・月に1回の職員会議で対応を協議する。</v>
          </cell>
          <cell r="G39" t="str">
            <v>・周囲のひろば、児童館の情報を毎月アップデートし掲示する。　　　　　　
・職員が近隣の情報を持ち寄り共有する。</v>
          </cell>
          <cell r="H39" t="str">
            <v>おもちゃコンサルタントによるおもちゃの広場、身長や体重測定、季節の写真撮影、季節の飾りやおもちゃなどの手作りワークショップ、英語の絵本の読みきかせ、食育講座を行う。</v>
          </cell>
          <cell r="I39" t="str">
            <v>日常的に相談しやすい雰囲気づくりを行い、職員が利用者に信頼される関係が築けるようにする。　　　　　　　　　　必要な場合には悩みが深刻化する前に適切な機関に繋げる。</v>
          </cell>
          <cell r="J39" t="str">
            <v>実施なし</v>
          </cell>
          <cell r="K39" t="str">
            <v>実施なし</v>
          </cell>
          <cell r="L39" t="str">
            <v>世田谷区内で活動しているわらべうたボランティア、読み聞かせボランティアの方を招き、季節に合ったわらべうたや絵本の読み聞かせを行う。</v>
          </cell>
          <cell r="M39" t="str">
            <v>実施なし</v>
          </cell>
          <cell r="N39" t="str">
            <v>平日、仕事などでひろばに参加できな利用者が気軽に来所できるような、季節の撮影会や簡単な工作のワークショップ、保育園のお話し会やプレママ・パパ向けの講座やお話し会を実施する。</v>
          </cell>
          <cell r="O39" t="str">
            <v>法人の運営する障害児通所施設Ohana kids stationにて実施する。 　　　　　ひろばの利用者が普段入る機会のない施設に行き交流することでインクルーシブな社会を作っていく。　　　　　　　　両方の利用者が一緒に朝の会を行い、午後には放課後等デイサービスの利用者との交流も行う。</v>
          </cell>
          <cell r="P39" t="str">
            <v>・小児看護師による専門的な相談会　   子育て中の悩みにその場で答える相談会、子どもの体調不良時の対応や発育・発達に関する講座を行う。　　　　　　　　　　　　・助産師による専門的な相談会　　　　産後の母親の体調や授乳・卒乳の相談会の実施。　　　　　　　　　　　　　　出産前の利用者向けの講座（沐浴、抱っこ）や産後の母親向けの講座(骨盤体操、ストレッチ）を行い個別相談も受ける。</v>
          </cell>
          <cell r="Q39" t="str">
            <v>・小児看護師・助産師による講座の実施　　　　　　　　　　　　　　　　職員が日常的にひろばで利用者から相談を受ける、授乳、離乳食、病気の際の注意点、発育・発達に関する講座の実施。　　　　　　　　　　　　　　　　利用者向け相談会、講座で受けた相談の内容を共有し検討する。　　　　　　　　　職員からの相談も受けてもらい、職員の負担軽減、スキルアップを行う。</v>
          </cell>
          <cell r="R39" t="str">
            <v>お子さんをひろば内で職員が見守り、利用者には個室で安心して休める環境を整える。　　　　　　　　　　　　　　　必ず利用した理由を聞き、寄り添い対応する。</v>
          </cell>
          <cell r="S39" t="str">
            <v>実施なし</v>
          </cell>
        </row>
        <row r="40">
          <cell r="B40" t="str">
            <v>E7F1G3</v>
          </cell>
          <cell r="C40">
            <v>1039</v>
          </cell>
          <cell r="D40" t="str">
            <v>おでかけひろば プレイス</v>
          </cell>
          <cell r="E40" t="str">
            <v>・親子普段着でフラッと遊びに来られる居場所
・スタッフが話しかけることをメインとせずママ同士が話せるようにきっかけを作る
・専門職が必ず滞在しているのでかしこまった相談ではなく日々の育児の悩みを常に言える環境づくり</v>
          </cell>
          <cell r="F40" t="str">
            <v>・専門職が必ず滞在しているのでかしこまった相談ではなく日々の育児の悩みを常に言える環境がある
・スタッフ間で情報を共有していくつか提案できる準備をする、必要があればそれを提案する
・深刻な問題に対しては子ども家庭支援センターやコーディネーターさんに相談しながら必要があれば紹介をする。</v>
          </cell>
          <cell r="G40" t="str">
            <v>区から送られてくる情報をSNSにも共有し、ひろばの中で話題になった有益な情報又は必要だと思う方に提供できるようにスタッフ間でも情報の共有を日々行なう</v>
          </cell>
          <cell r="H40" t="str">
            <v>砧公園外遊び、ベビー英語、リトミック、離乳食講座などを開催して年齢にあった内容を提供している</v>
          </cell>
          <cell r="I40" t="str">
            <v>普段から利用者の不安や悩みを聞き取り、気になる内容についてはスタッフで共有し、記録に残していく。ひろばには常に助産師保育士が常駐しているので個別に相談を受けることができる。状況によってはコーディネーターさん、家庭支援センターに相談しながら対応していく</v>
          </cell>
          <cell r="J40" t="str">
            <v>実施なし</v>
          </cell>
          <cell r="K40" t="str">
            <v>実施なし</v>
          </cell>
          <cell r="L40" t="str">
            <v>実施なし</v>
          </cell>
          <cell r="M40" t="str">
            <v>プレイリアカーきぬたまさんのイベントに参加させていただいて公園で、落ち葉で遊んだり、焚火で芋やマシュマロを焼いて食べたりする</v>
          </cell>
          <cell r="N40" t="str">
            <v>平日お仕事をしているママやパパとお子様、また土日パパがお仕事をしているご家庭も含め、ひろばを利用していただける日。普段保育園に行っている上のお子様も利用できる</v>
          </cell>
          <cell r="O40" t="str">
            <v>自宅からひろばまで遠い方のために行う。
保育士や助産師がいるのでいつでも専門家の意見を聞くことができる。地域の方と繋がりやすいように情報交換をしたり、ママ同士のコミュニケーションがとれる場所にする。</v>
          </cell>
          <cell r="P40" t="str">
            <v>保育士、助産師、理学療法士などの専門家による講座を開き、その時の子どもの様子や家族の相談も気軽にできるその子の月齢に合わせた今欲しい情報をお伝えする
◎助産師相談
ひろば開室日外で開催。他の方がいると話せないこともあるので月１で開催中
◎保育士相談
保育園はどんなところ？どんな場所でご飯を食べて寝るのか、先生の対応はどんな感じなのか。様々な疑問に答えています</v>
          </cell>
          <cell r="Q40" t="str">
            <v>区で受けてきた研修内容を保育士助産師からの目線でスタッフに伝えて、利用者さんへの対応を共通にしていく。時には講師の方をお招きして研修を行い、スタッフの仕事の意欲にも繋げる
◎理学療法士
小児療育を病院でも担当している方をお招きして、子どもの授乳、睡眠、発達、全てのことに関してママ達へのアドバイス方法を学ぶ</v>
          </cell>
          <cell r="R40" t="str">
            <v>生後４カ月までのお子様を持つママやパパが休息できるように１部屋設けている。また専門家に気軽に育児や家族の相談ができるように寄り添った対応をする</v>
          </cell>
          <cell r="S40" t="str">
            <v>実施なし</v>
          </cell>
        </row>
        <row r="41">
          <cell r="B41" t="str">
            <v>H8I6J2</v>
          </cell>
          <cell r="C41">
            <v>1040</v>
          </cell>
          <cell r="D41" t="str">
            <v>おでかけひろば まるから</v>
          </cell>
          <cell r="E41" t="str">
            <v>子育て中の親子に対し、実家のようにゆっくりと過ごせる場を提供し、親子の絆を深めることを目的として行う。
地域とのつながりを強化し、孤立化を防ぎ、一人でも多くの顔見知りを作ることを目的として行う。</v>
          </cell>
          <cell r="F41" t="str">
            <v>利用者がリラックスして相談できるよう常に親切な対応を心がけて行う。
利用者の意見や要望に真摯に耳を傾け、安心して相談できる環境を提供行う。相談内容によっては、適切な関係機関と連携し、利用者のニーズに最適な支援を実施する。</v>
          </cell>
          <cell r="G41" t="str">
            <v>地域の子育てに関する情報を随時提供を行う。利用者が必要とする情報を的確に収集し、共有することで、地域全体の子育て環境を支援を行う。</v>
          </cell>
          <cell r="H41" t="str">
            <v>乳幼児に特化した救命講座の実施
・こどもの発達についての講座の実施・育じい・育ばあの講座の実施
・プレママ・パパ講座の実施</v>
          </cell>
          <cell r="I41" t="str">
            <v>地域子育て相談機関と連携をはかり、特に支援が必要なケースについては本人の同意を得た上で情報を共有し支援を行う。また世田谷区要保護児童対策地域協議会に加入し検討会、地域連絡会に積極的に参加を行う。</v>
          </cell>
          <cell r="J41" t="str">
            <v>実施なし</v>
          </cell>
          <cell r="K41" t="str">
            <v>実施なし</v>
          </cell>
          <cell r="L41" t="str">
            <v>小さい子供と接する機会が少ない学生ボランティアを積極的に受け入れこれにより、学生が子育て支援に関わり、親になったときに役立つ経験を積むことができる。また、次世代の担い手としての育成を目指す。シニアボランティアに子育て支援のお手伝いに関わってもらい、地域全体での子育て支援の質を向上させるとともに、世代間の交流を行う。日本女子体育大学の学生及び近隣に住む小中高生も含む。又町会や社協の特技ボランティアと連携を行う。</v>
          </cell>
          <cell r="M41" t="str">
            <v>実施なし</v>
          </cell>
          <cell r="N41" t="str">
            <v>・プレママ・パパのための講座の実施（出産前に知っておくとよいこと。赤ちゃん救命講座、準備用品、沐浴体験などの講座）
・乳幼児に特化した救命講座の実施
・先輩ママ・パパとの交流会の実施（生後５か月まで親子とプレパパ・ママの子流会）
・パパとおでかけ（パパ一人でお出かけする最初の場所として行う）はひろばの実施</v>
          </cell>
          <cell r="O41" t="str">
            <v>実施なし</v>
          </cell>
          <cell r="P41" t="str">
            <v xml:space="preserve">専門家は豊富な経験と専門的な知識を持っているため、具体的なアドバイスや解決策を提供できます。また、専門家との相談を通じてストレスを軽減し心の健康を保つため色々な講座を実施する。一つは個別の家庭状況を踏まえた支援のコーディネートを行うための知識を習得する講座や効果的な支援やサポートを提供するための知識とスキルを向上させる講座を行う	</v>
          </cell>
          <cell r="Q41" t="str">
            <v xml:space="preserve">スーパーバイザーとの定期的な個別相談を通じて、具体的な困難状況に対する解決策を検討します。
スキルアップ研修の実施：業務の質を向上させるために、必要なスキルや知識を学ぶ研修を実施する。
</v>
          </cell>
          <cell r="R41" t="str">
            <v>ゆっくり休んでもらうために、リクライニングチェアーを設置　利用者の希望だけでなく、様子をみて声かけして休んでもらうようにする
・安心してもらえるよう日頃からの声かけや子どものとの接し方には十分配慮して実施する</v>
          </cell>
          <cell r="S41" t="str">
            <v>実施なし</v>
          </cell>
        </row>
        <row r="42">
          <cell r="C42">
            <v>1041</v>
          </cell>
          <cell r="D42" t="str">
            <v>新規１</v>
          </cell>
          <cell r="S42" t="str">
            <v>実施なし</v>
          </cell>
        </row>
        <row r="43">
          <cell r="C43">
            <v>1042</v>
          </cell>
          <cell r="D43" t="str">
            <v>新規２</v>
          </cell>
          <cell r="S43" t="str">
            <v>実施なし</v>
          </cell>
        </row>
        <row r="44">
          <cell r="C44">
            <v>1043</v>
          </cell>
          <cell r="D44" t="str">
            <v>新規３</v>
          </cell>
          <cell r="S44" t="str">
            <v>実施なし</v>
          </cell>
        </row>
        <row r="45">
          <cell r="C45">
            <v>1044</v>
          </cell>
          <cell r="D45" t="str">
            <v>新規４</v>
          </cell>
          <cell r="S45" t="str">
            <v>実施なし</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F4" dT="2025-02-17T07:27:59.72" personId="{00000000-0000-0000-0000-000000000000}" id="{9EA81C72-F313-4BCB-9DF8-FFC57338774B}">
    <text>R6二種変</text>
  </threadedComment>
  <threadedComment ref="F6" dT="2025-02-17T07:22:47.41" personId="{00000000-0000-0000-0000-000000000000}" id="{80EE5BA4-8627-4AB2-85CE-1DC5A7A0AAF4}">
    <text>R7二種変</text>
  </threadedComment>
  <threadedComment ref="L6" dT="2025-02-17T05:02:47.00" personId="{00000000-0000-0000-0000-000000000000}" id="{F3DBDC57-4F7A-4ABE-97A6-7879A7571A35}">
    <text>070217　メールで修正希望あり</text>
  </threadedComment>
  <threadedComment ref="M6" dT="2025-02-17T05:01:57.59" personId="{00000000-0000-0000-0000-000000000000}" id="{5E53D82C-01D2-4D69-AAFF-36CF4DA8A2D0}">
    <text>070217　メールで修正希望あり</text>
  </threadedComment>
  <threadedComment ref="O7" dT="2025-02-17T07:43:59.96" personId="{00000000-0000-0000-0000-000000000000}" id="{AE5C8C7B-A208-4C11-A2F2-C555C13D62D0}">
    <text>R6二種変</text>
  </threadedComment>
  <threadedComment ref="G8" dT="2025-02-17T07:25:00.52" personId="{00000000-0000-0000-0000-000000000000}" id="{37496B93-36C3-407F-BB1D-663DA3B40791}">
    <text>R６移転</text>
  </threadedComment>
  <threadedComment ref="J8" dT="2025-02-17T07:25:27.49" personId="{00000000-0000-0000-0000-000000000000}" id="{732862DB-DFD0-4F69-BCA0-848F14010358}">
    <text>R6移転</text>
  </threadedComment>
  <threadedComment ref="K8" dT="2025-02-17T07:25:24.14" personId="{00000000-0000-0000-0000-000000000000}" id="{76C2A821-4035-41C2-A636-6D7F6A785C26}">
    <text>R6移転</text>
  </threadedComment>
  <threadedComment ref="O8" dT="2025-02-17T07:25:20.61" personId="{00000000-0000-0000-0000-000000000000}" id="{632D9DA0-164A-4D62-B679-B1C1CEAD66FB}">
    <text>R6移転</text>
  </threadedComment>
  <threadedComment ref="S8" dT="2025-02-17T07:25:15.82" personId="{00000000-0000-0000-0000-000000000000}" id="{DF4F8908-9675-4B78-B32D-7ED6FAAEBA7C}">
    <text>R6移転</text>
  </threadedComment>
  <threadedComment ref="K10" dT="2025-03-10T23:53:41.05" personId="{00000000-0000-0000-0000-000000000000}" id="{A4B74BA6-C798-4D90-9558-2960391F2957}">
    <text>調書だと月２土だが、このままにする。</text>
  </threadedComment>
  <threadedComment ref="L11" dT="2025-02-17T07:31:46.96" personId="{00000000-0000-0000-0000-000000000000}" id="{70CC2C57-1591-4AD4-8C36-4CB7AA90A46F}">
    <text>R6２種変</text>
  </threadedComment>
  <threadedComment ref="K12" dT="2025-02-17T07:22:09.99" personId="{00000000-0000-0000-0000-000000000000}" id="{FC1897E9-D2ED-4A69-AD32-C58ECDD4D41D}">
    <text>R6二種変</text>
  </threadedComment>
  <threadedComment ref="E15" dT="2025-02-17T07:26:08.07" personId="{00000000-0000-0000-0000-000000000000}" id="{A0AA4299-8E31-4712-AFF3-B6DD40692C66}">
    <text>誤り修正</text>
  </threadedComment>
  <threadedComment ref="L15" dT="2025-02-17T07:20:19.75" personId="{00000000-0000-0000-0000-000000000000}" id="{97D4142A-3D74-4E40-93A6-A8140777774C}">
    <text>R6二種変</text>
  </threadedComment>
  <threadedComment ref="K17" dT="2025-03-11T00:07:17.74" personId="{00000000-0000-0000-0000-000000000000}" id="{9890DE83-E086-4635-8EF5-4BA00087857F}">
    <text>実施調書だと不定期土記載がないがそのままにする</text>
  </threadedComment>
  <threadedComment ref="O17" dT="2025-02-17T07:20:45.60" personId="{00000000-0000-0000-0000-000000000000}" id="{BFF07B67-E6E3-482B-A8E7-3610330575FB}">
    <text>R6二種変</text>
  </threadedComment>
  <threadedComment ref="E18" dT="2025-02-17T05:10:48.49" personId="{00000000-0000-0000-0000-000000000000}" id="{57CDA5A7-C0D3-42E8-8B99-B60118F8A70A}">
    <text>移転先</text>
  </threadedComment>
  <threadedComment ref="G18" dT="2025-02-17T05:10:53.77" personId="{00000000-0000-0000-0000-000000000000}" id="{EFA3BDDE-19F9-4D80-B27C-18071BF51259}">
    <text>移転先</text>
  </threadedComment>
  <threadedComment ref="L18" dT="2025-02-17T07:17:13.52" personId="{00000000-0000-0000-0000-000000000000}" id="{36150636-7AB5-4CB6-9176-460C9200C726}">
    <text>R6２種変</text>
  </threadedComment>
  <threadedComment ref="O18" dT="2025-03-14T02:08:00.05" personId="{00000000-0000-0000-0000-000000000000}" id="{4236A929-12A6-4962-B6DD-F536B854E59E}">
    <text>移転後施設から聞き取り</text>
  </threadedComment>
  <threadedComment ref="J24" dT="2025-02-28T06:18:28.16" personId="{00000000-0000-0000-0000-000000000000}" id="{AB69AFD9-0087-44D8-8D6C-C4B4C5809B36}">
    <text>R7より</text>
  </threadedComment>
  <threadedComment ref="K24" dT="2025-02-28T06:18:59.51" personId="{00000000-0000-0000-0000-000000000000}" id="{FF1792A2-9F67-4EF6-9B26-A96D765EC2BD}">
    <text>R7より</text>
  </threadedComment>
  <threadedComment ref="O28" dT="2025-03-14T07:07:39.43" personId="{00000000-0000-0000-0000-000000000000}" id="{6C53FF35-1400-4C27-AF2A-7C2036E31972}">
    <text>R7聞き取り</text>
  </threadedComment>
  <threadedComment ref="G31" dT="2025-02-17T05:11:46.24" personId="{00000000-0000-0000-0000-000000000000}" id="{AF6A21E8-C3E0-405E-B7D8-026D46F6C46A}">
    <text>移転先</text>
  </threadedComment>
  <threadedComment ref="D32" dT="2025-02-17T07:42:26.54" personId="{00000000-0000-0000-0000-000000000000}" id="{B12AA5B6-716E-4324-8B27-12BE77412618}">
    <text>R6移転</text>
  </threadedComment>
  <threadedComment ref="G32" dT="2025-02-17T07:42:31.53" personId="{00000000-0000-0000-0000-000000000000}" id="{99389FB6-FB6F-4FF8-BBBD-5DB7309D72F5}">
    <text>R6移転</text>
  </threadedComment>
  <threadedComment ref="H32" dT="2025-02-17T07:42:35.21" personId="{00000000-0000-0000-0000-000000000000}" id="{0D35E752-3B08-4189-93EE-CB5E3389C465}">
    <text>R6移転</text>
  </threadedComment>
  <threadedComment ref="O32" dT="2025-02-17T07:42:39.79" personId="{00000000-0000-0000-0000-000000000000}" id="{B3DF57A1-F465-48FD-BA3A-21E4905FDB52}">
    <text>R6移転</text>
  </threadedComment>
  <threadedComment ref="O32" dT="2025-03-12T05:50:10.52" personId="{00000000-0000-0000-0000-000000000000}" id="{C35DDF9D-8D8C-4847-B455-AAD599BA9BDC}" parentId="{B3DF57A1-F465-48FD-BA3A-21E4905FDB52}">
    <text>来年度も同じ面積で変更なしとの連絡あり。</text>
  </threadedComment>
  <threadedComment ref="S32" dT="2025-02-17T07:42:44.12" personId="{00000000-0000-0000-0000-000000000000}" id="{78978F9D-0068-4D05-AED4-CCE854273A8E}">
    <text>R6移転</text>
  </threadedComment>
  <threadedComment ref="K36" dT="2025-03-10T23:33:04.73" personId="{00000000-0000-0000-0000-000000000000}" id="{E3D9659A-A129-428F-8F9B-B6CFB0E2E805}">
    <text>実施調書＋メールより</text>
  </threadedComment>
</ThreadedComments>
</file>

<file path=xl/threadedComments/threadedComment2.xml><?xml version="1.0" encoding="utf-8"?>
<ThreadedComments xmlns="http://schemas.microsoft.com/office/spreadsheetml/2018/threadedcomments" xmlns:x="http://schemas.openxmlformats.org/spreadsheetml/2006/main">
  <threadedComment ref="N3" dT="2025-03-10T06:36:34.20" personId="{00000000-0000-0000-0000-000000000000}" id="{4F019317-8EAD-44F6-900B-5E7BCC13A8DB}">
    <text>実施調書より</text>
  </threadedComment>
  <threadedComment ref="D10" dT="2025-02-17T05:10:48.49" personId="{00000000-0000-0000-0000-000000000000}" id="{BF7FD3A8-D9F9-4ABA-8AE2-238552850166}">
    <text>移転先</text>
  </threadedComment>
  <threadedComment ref="F10" dT="2025-02-17T05:10:53.77" personId="{00000000-0000-0000-0000-000000000000}" id="{C32646DB-5BBD-46FB-98E8-40F9C6C8A00C}">
    <text>移転先</text>
  </threadedComment>
  <threadedComment ref="J12" dT="2025-02-28T06:20:18.59" personId="{00000000-0000-0000-0000-000000000000}" id="{D9E2EEA4-E1CA-4EAA-A5DB-186E417280D1}">
    <text>R7より</text>
  </threadedComment>
  <threadedComment ref="K12" dT="2025-02-28T06:20:43.44" personId="{00000000-0000-0000-0000-000000000000}" id="{4A7DB397-28AB-430E-94EE-A4566FB3BC9C}">
    <text>R7より</text>
  </threadedComment>
  <threadedComment ref="D16" dT="2025-02-17T05:12:09.85" personId="{00000000-0000-0000-0000-000000000000}" id="{6F5EA879-FB2F-485A-AE1F-187099217F07}">
    <text>R7二種変</text>
  </threadedComment>
  <threadedComment ref="F16" dT="2025-02-17T05:13:00.45" personId="{00000000-0000-0000-0000-000000000000}" id="{0832A12F-01F1-4423-95AB-FD72D13D26D3}">
    <text>R7二種変</text>
  </threadedComment>
  <threadedComment ref="P16" dT="2025-03-11T00:52:52.00" personId="{00000000-0000-0000-0000-000000000000}" id="{4BC9DB0F-02D1-435C-ADAE-B0CE7D11C54C}">
    <text>R7二種</text>
  </threadedComment>
  <threadedComment ref="W16" dT="2025-03-11T01:14:45.71" personId="{00000000-0000-0000-0000-000000000000}" id="{7ADCEDD8-2ABB-451D-A2C3-4D9C81A70BF4}">
    <text>R７二種変より</text>
  </threadedComment>
  <threadedComment ref="P19" dT="2025-02-28T07:25:44.41" personId="{00000000-0000-0000-0000-000000000000}" id="{B49D7D0A-94C1-4E06-8C55-7D53D77BA35F}">
    <text>R6二種変</text>
  </threadedComment>
</ThreadedComments>
</file>

<file path=xl/threadedComments/threadedComment3.xml><?xml version="1.0" encoding="utf-8"?>
<ThreadedComments xmlns="http://schemas.microsoft.com/office/spreadsheetml/2018/threadedcomments" xmlns:x="http://schemas.openxmlformats.org/spreadsheetml/2006/main">
  <threadedComment ref="F6" dT="2025-02-17T05:11:46.24" personId="{00000000-0000-0000-0000-000000000000}" id="{294ACA64-6419-4D5D-AF25-1B4542EEAC03}">
    <text>移転先</text>
  </threadedComment>
  <threadedComment ref="D7" dT="2025-02-28T07:27:28.83" personId="{00000000-0000-0000-0000-000000000000}" id="{BB164693-5D83-411A-B195-64578C473470}">
    <text>R6移転</text>
  </threadedComment>
  <threadedComment ref="F7" dT="2025-02-28T07:27:34.34" personId="{00000000-0000-0000-0000-000000000000}" id="{305F2A5F-6F16-4A71-BF1B-7CAEE8580F20}">
    <text>R6移転</text>
  </threadedComment>
  <threadedComment ref="G7" dT="2025-02-28T07:27:43.26" personId="{00000000-0000-0000-0000-000000000000}" id="{131358DD-1106-4F46-908C-02B1B78C9D31}">
    <text>R6移転</text>
  </threadedComment>
  <threadedComment ref="N7" dT="2025-03-11T01:10:40.04" personId="{00000000-0000-0000-0000-000000000000}" id="{A6B49365-473F-4C94-A1D7-B0B2A0509349}">
    <text>R6変更交付申請より</text>
  </threadedComment>
  <threadedComment ref="O7" dT="2025-03-11T01:10:46.04" personId="{00000000-0000-0000-0000-000000000000}" id="{14F03836-11E4-40A8-B2BE-95D3B471D9EB}">
    <text>R6変更交付申請より</text>
  </threadedComment>
  <threadedComment ref="P7" dT="2025-03-11T01:10:50.92" personId="{00000000-0000-0000-0000-000000000000}" id="{4406CF41-9431-4CA1-9105-0886D6A408AF}">
    <text>R6変更交付申請より</text>
  </threadedComment>
  <threadedComment ref="Q7" dT="2025-03-11T01:10:55.13" personId="{00000000-0000-0000-0000-000000000000}" id="{70510F44-728D-462E-A30C-8D95CC670988}">
    <text>R6変更交付申請より</text>
  </threadedComment>
  <threadedComment ref="R7" dT="2025-03-11T01:11:00.12" personId="{00000000-0000-0000-0000-000000000000}" id="{55F66F49-4F3D-4B40-AA57-B810B29D907D}">
    <text>R6変更交付申請より</text>
  </threadedComment>
  <threadedComment ref="S7" dT="2025-03-11T01:11:03.84" personId="{00000000-0000-0000-0000-000000000000}" id="{C39AB423-779B-47AD-814A-BB0C43AA9BA8}">
    <text>R6変更交付申請より</text>
  </threadedComment>
  <threadedComment ref="T7" dT="2025-03-11T01:11:07.71" personId="{00000000-0000-0000-0000-000000000000}" id="{7500EEED-3349-4384-B8BA-BBFDF5ED3878}">
    <text>R6変更交付申請より</text>
  </threadedComment>
  <threadedComment ref="U7" dT="2025-03-11T01:11:11.60" personId="{00000000-0000-0000-0000-000000000000}" id="{162E526D-8ADB-4AC0-9790-5CCFCFFDF941}">
    <text>R6変更交付申請より</text>
  </threadedComment>
  <threadedComment ref="V7" dT="2025-03-11T01:11:15.17" personId="{00000000-0000-0000-0000-000000000000}" id="{9A7AFD60-8DFC-41C5-8CA6-2F4BFF5D7FEA}">
    <text>R6変更交付申請より</text>
  </threadedComment>
  <threadedComment ref="W7" dT="2025-03-11T01:11:19.41" personId="{00000000-0000-0000-0000-000000000000}" id="{C3C460D1-D9E4-4874-838E-2AFBCDBC87F0}">
    <text>R6変更交付申請より</text>
  </threadedComment>
  <threadedComment ref="Y7" dT="2025-03-11T01:11:25.12" personId="{00000000-0000-0000-0000-000000000000}" id="{1BCC6E89-679A-4AED-B1DA-10F1AD8433C6}">
    <text>R6変更交付申請より</text>
  </threadedComment>
  <threadedComment ref="AE7" dT="2025-03-11T01:11:44.93" personId="{00000000-0000-0000-0000-000000000000}" id="{0E32C768-3CFA-4AD6-8E92-9B1209CB01B8}">
    <text>R6変更交付申請より</text>
  </threadedComment>
  <threadedComment ref="AI7" dT="2025-03-11T01:11:57.41" personId="{00000000-0000-0000-0000-000000000000}" id="{F3CCDF35-47EB-4E66-B607-3C55D10DA4ED}">
    <text>R6変更交付申請より</text>
  </threadedComment>
  <threadedComment ref="AK7" dT="2025-03-11T01:12:41.00" personId="{00000000-0000-0000-0000-000000000000}" id="{02CA3FFC-8ABE-4038-9CDF-03CFAED7AC88}">
    <text>R6変更交付申請より</text>
  </threadedComment>
  <threadedComment ref="AL7" dT="2025-03-11T01:12:44.93" personId="{00000000-0000-0000-0000-000000000000}" id="{E34C88A7-CAA5-4319-AE53-25B4FAE41A60}">
    <text>R6変更交付申請より</text>
  </threadedComment>
</ThreadedComments>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0.xml"/><Relationship Id="rId1" Type="http://schemas.openxmlformats.org/officeDocument/2006/relationships/printerSettings" Target="../printerSettings/printerSettings12.bin"/><Relationship Id="rId5" Type="http://schemas.microsoft.com/office/2017/10/relationships/threadedComment" Target="../threadedComments/threadedComment2.xml"/><Relationship Id="rId4" Type="http://schemas.openxmlformats.org/officeDocument/2006/relationships/comments" Target="../comments2.xml"/></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1.xml"/><Relationship Id="rId1" Type="http://schemas.openxmlformats.org/officeDocument/2006/relationships/printerSettings" Target="../printerSettings/printerSettings13.bin"/><Relationship Id="rId5" Type="http://schemas.microsoft.com/office/2017/10/relationships/threadedComment" Target="../threadedComments/threadedComment3.xml"/><Relationship Id="rId4" Type="http://schemas.openxmlformats.org/officeDocument/2006/relationships/comments" Target="../comments3.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18AA43-6C5A-4A67-BCCB-19C29B796D0C}">
  <sheetPr codeName="Sheet1">
    <tabColor rgb="FFFF0000"/>
    <pageSetUpPr fitToPage="1"/>
  </sheetPr>
  <dimension ref="A1:K47"/>
  <sheetViews>
    <sheetView showGridLines="0" view="pageBreakPreview" zoomScale="47" zoomScaleNormal="75" zoomScaleSheetLayoutView="47" workbookViewId="0">
      <selection activeCell="A37" sqref="A37:E37"/>
    </sheetView>
  </sheetViews>
  <sheetFormatPr defaultColWidth="8.25" defaultRowHeight="13"/>
  <cols>
    <col min="1" max="1" width="14.58203125" style="556" customWidth="1"/>
    <col min="2" max="2" width="13" style="521" customWidth="1"/>
    <col min="3" max="3" width="37.25" style="521" customWidth="1"/>
    <col min="4" max="4" width="31.25" style="521" customWidth="1"/>
    <col min="5" max="6" width="28.75" style="521" customWidth="1"/>
    <col min="7" max="7" width="23.75" style="521" customWidth="1"/>
    <col min="8" max="8" width="15.58203125" style="521" customWidth="1"/>
    <col min="9" max="9" width="30.08203125" style="521" customWidth="1"/>
    <col min="10" max="10" width="20.08203125" style="521" customWidth="1"/>
    <col min="11" max="11" width="13.75" style="521" customWidth="1"/>
    <col min="12" max="12" width="2.58203125" style="521" customWidth="1"/>
    <col min="13" max="16384" width="8.25" style="521"/>
  </cols>
  <sheetData>
    <row r="1" spans="1:11" s="515" customFormat="1" ht="18.75" customHeight="1">
      <c r="A1" s="513" t="s">
        <v>0</v>
      </c>
      <c r="B1" s="514"/>
    </row>
    <row r="2" spans="1:11" ht="24" customHeight="1">
      <c r="A2" s="766" t="s">
        <v>1</v>
      </c>
      <c r="B2" s="766"/>
      <c r="C2" s="766"/>
      <c r="D2" s="766"/>
      <c r="E2" s="766"/>
      <c r="F2" s="766"/>
      <c r="G2" s="516"/>
      <c r="H2" s="517" t="s">
        <v>2</v>
      </c>
      <c r="I2" s="518" t="s">
        <v>3</v>
      </c>
      <c r="J2" s="519"/>
      <c r="K2" s="520"/>
    </row>
    <row r="3" spans="1:11" ht="18.75" customHeight="1" thickBot="1">
      <c r="A3" s="522" t="s">
        <v>4</v>
      </c>
      <c r="B3" s="523"/>
      <c r="C3" s="523"/>
      <c r="D3" s="523"/>
      <c r="E3" s="523"/>
      <c r="F3" s="523"/>
      <c r="G3" s="523"/>
    </row>
    <row r="4" spans="1:11" ht="18.75" customHeight="1">
      <c r="A4" s="767" t="s">
        <v>5</v>
      </c>
      <c r="B4" s="768"/>
      <c r="C4" s="771" t="s">
        <v>6</v>
      </c>
      <c r="D4" s="773" t="s">
        <v>7</v>
      </c>
      <c r="E4" s="524" t="s">
        <v>8</v>
      </c>
      <c r="F4" s="525" t="s">
        <v>9</v>
      </c>
      <c r="G4" s="775" t="s">
        <v>10</v>
      </c>
      <c r="H4" s="776"/>
      <c r="I4" s="526" t="s">
        <v>11</v>
      </c>
    </row>
    <row r="5" spans="1:11" ht="18.75" customHeight="1">
      <c r="A5" s="769"/>
      <c r="B5" s="770"/>
      <c r="C5" s="772"/>
      <c r="D5" s="774"/>
      <c r="E5" s="527" t="s">
        <v>12</v>
      </c>
      <c r="F5" s="528" t="s">
        <v>13</v>
      </c>
      <c r="G5" s="777" t="s">
        <v>14</v>
      </c>
      <c r="H5" s="778"/>
      <c r="I5" s="529" t="s">
        <v>15</v>
      </c>
    </row>
    <row r="6" spans="1:11" s="530" customFormat="1" ht="25" customHeight="1">
      <c r="A6" s="779" t="s">
        <v>16</v>
      </c>
      <c r="B6" s="780"/>
      <c r="C6" s="570" t="str">
        <f>'1‐③'!B3</f>
        <v/>
      </c>
      <c r="D6" s="571" t="str">
        <f>'1‐③'!B7</f>
        <v/>
      </c>
      <c r="E6" s="572" t="str">
        <f>'1‐③'!B8</f>
        <v/>
      </c>
      <c r="F6" s="568" t="s">
        <v>17</v>
      </c>
      <c r="G6" s="781" t="str">
        <f>'1‐③'!B10</f>
        <v/>
      </c>
      <c r="H6" s="782"/>
      <c r="I6" s="574" t="str">
        <f>'1‐③'!B16</f>
        <v/>
      </c>
    </row>
    <row r="7" spans="1:11" s="530" customFormat="1" ht="25" customHeight="1" thickBot="1">
      <c r="A7" s="783" t="str">
        <f>'1‐③'!B4</f>
        <v/>
      </c>
      <c r="B7" s="784"/>
      <c r="C7" s="567"/>
      <c r="D7" s="531"/>
      <c r="E7" s="573" t="str">
        <f>'1‐③'!B9</f>
        <v/>
      </c>
      <c r="F7" s="569" t="s">
        <v>18</v>
      </c>
      <c r="G7" s="781" t="str">
        <f>'1‐③'!B11</f>
        <v/>
      </c>
      <c r="H7" s="782"/>
      <c r="I7" s="566" t="s">
        <v>15</v>
      </c>
    </row>
    <row r="8" spans="1:11" ht="19.5" customHeight="1">
      <c r="A8" s="785" t="s">
        <v>19</v>
      </c>
      <c r="B8" s="786"/>
      <c r="C8" s="532" t="s">
        <v>20</v>
      </c>
      <c r="D8" s="533"/>
      <c r="E8" s="533"/>
      <c r="F8" s="533"/>
      <c r="G8" s="534"/>
      <c r="H8" s="534"/>
      <c r="I8" s="535"/>
    </row>
    <row r="9" spans="1:11" ht="25" customHeight="1">
      <c r="A9" s="787"/>
      <c r="B9" s="788"/>
      <c r="C9" s="791" t="str">
        <f>'1‐③'!B30</f>
        <v/>
      </c>
      <c r="D9" s="792"/>
      <c r="E9" s="792"/>
      <c r="F9" s="792"/>
      <c r="G9" s="792"/>
      <c r="H9" s="792"/>
      <c r="I9" s="793"/>
    </row>
    <row r="10" spans="1:11" ht="25" customHeight="1">
      <c r="A10" s="787"/>
      <c r="B10" s="788"/>
      <c r="C10" s="794"/>
      <c r="D10" s="794"/>
      <c r="E10" s="794"/>
      <c r="F10" s="794"/>
      <c r="G10" s="794"/>
      <c r="H10" s="794"/>
      <c r="I10" s="795"/>
    </row>
    <row r="11" spans="1:11" ht="19.5" customHeight="1">
      <c r="A11" s="787"/>
      <c r="B11" s="788"/>
      <c r="C11" s="536" t="s">
        <v>21</v>
      </c>
      <c r="D11" s="537"/>
      <c r="E11" s="537"/>
      <c r="F11" s="537"/>
      <c r="G11" s="538"/>
      <c r="H11" s="538"/>
      <c r="I11" s="539"/>
    </row>
    <row r="12" spans="1:11" ht="25" customHeight="1">
      <c r="A12" s="787"/>
      <c r="B12" s="788"/>
      <c r="C12" s="791" t="str">
        <f>'1‐③'!B31</f>
        <v/>
      </c>
      <c r="D12" s="792"/>
      <c r="E12" s="792"/>
      <c r="F12" s="792"/>
      <c r="G12" s="792"/>
      <c r="H12" s="792"/>
      <c r="I12" s="793"/>
    </row>
    <row r="13" spans="1:11" ht="25" customHeight="1">
      <c r="A13" s="787"/>
      <c r="B13" s="788"/>
      <c r="C13" s="794"/>
      <c r="D13" s="794"/>
      <c r="E13" s="794"/>
      <c r="F13" s="794"/>
      <c r="G13" s="794"/>
      <c r="H13" s="794"/>
      <c r="I13" s="795"/>
    </row>
    <row r="14" spans="1:11" ht="24.75" customHeight="1">
      <c r="A14" s="787"/>
      <c r="B14" s="788"/>
      <c r="C14" s="536" t="s">
        <v>22</v>
      </c>
      <c r="D14" s="537"/>
      <c r="E14" s="537"/>
      <c r="F14" s="537"/>
      <c r="G14" s="538"/>
      <c r="H14" s="538"/>
      <c r="I14" s="539"/>
    </row>
    <row r="15" spans="1:11" ht="25" customHeight="1">
      <c r="A15" s="787"/>
      <c r="B15" s="788"/>
      <c r="C15" s="791" t="str">
        <f>'1‐③'!B32</f>
        <v/>
      </c>
      <c r="D15" s="792"/>
      <c r="E15" s="792"/>
      <c r="F15" s="792"/>
      <c r="G15" s="792"/>
      <c r="H15" s="792"/>
      <c r="I15" s="793"/>
    </row>
    <row r="16" spans="1:11" ht="25" customHeight="1" thickBot="1">
      <c r="A16" s="787"/>
      <c r="B16" s="788"/>
      <c r="C16" s="794"/>
      <c r="D16" s="794"/>
      <c r="E16" s="794"/>
      <c r="F16" s="792"/>
      <c r="G16" s="794"/>
      <c r="H16" s="794"/>
      <c r="I16" s="795"/>
    </row>
    <row r="17" spans="1:11" ht="19.5" customHeight="1" thickBot="1">
      <c r="A17" s="787"/>
      <c r="B17" s="788"/>
      <c r="C17" s="536" t="s">
        <v>23</v>
      </c>
      <c r="D17" s="537"/>
      <c r="E17" s="540" t="s">
        <v>24</v>
      </c>
      <c r="F17" s="579" t="s">
        <v>25</v>
      </c>
      <c r="G17" s="541" t="s">
        <v>26</v>
      </c>
      <c r="H17" s="538"/>
      <c r="I17" s="539"/>
    </row>
    <row r="18" spans="1:11" ht="25" customHeight="1">
      <c r="A18" s="787"/>
      <c r="B18" s="788"/>
      <c r="C18" s="796" t="str">
        <f>'1‐③'!B33</f>
        <v/>
      </c>
      <c r="D18" s="796"/>
      <c r="E18" s="796"/>
      <c r="F18" s="796"/>
      <c r="G18" s="796"/>
      <c r="H18" s="796"/>
      <c r="I18" s="797"/>
    </row>
    <row r="19" spans="1:11" ht="30.75" customHeight="1">
      <c r="A19" s="787"/>
      <c r="B19" s="788"/>
      <c r="C19" s="796"/>
      <c r="D19" s="796"/>
      <c r="E19" s="796"/>
      <c r="F19" s="796"/>
      <c r="G19" s="796"/>
      <c r="H19" s="796"/>
      <c r="I19" s="797"/>
    </row>
    <row r="20" spans="1:11" ht="25" customHeight="1" thickBot="1">
      <c r="A20" s="789"/>
      <c r="B20" s="790"/>
      <c r="C20" s="798"/>
      <c r="D20" s="798"/>
      <c r="E20" s="798"/>
      <c r="F20" s="798"/>
      <c r="G20" s="798"/>
      <c r="H20" s="798"/>
      <c r="I20" s="799"/>
    </row>
    <row r="21" spans="1:11" ht="30.75" customHeight="1">
      <c r="A21" s="800" t="s">
        <v>27</v>
      </c>
      <c r="B21" s="801"/>
      <c r="C21" s="801"/>
      <c r="D21" s="801"/>
      <c r="E21" s="801"/>
      <c r="F21" s="801"/>
      <c r="G21" s="801"/>
      <c r="H21" s="801"/>
      <c r="I21" s="802"/>
    </row>
    <row r="22" spans="1:11" s="530" customFormat="1" ht="30" customHeight="1">
      <c r="A22" s="803" t="s">
        <v>28</v>
      </c>
      <c r="B22" s="804"/>
      <c r="C22" s="804"/>
      <c r="D22" s="805"/>
      <c r="E22" s="806" t="s">
        <v>29</v>
      </c>
      <c r="F22" s="559" t="s">
        <v>30</v>
      </c>
      <c r="G22" s="809" t="s">
        <v>31</v>
      </c>
      <c r="H22" s="811" t="s">
        <v>32</v>
      </c>
      <c r="I22" s="812"/>
    </row>
    <row r="23" spans="1:11" s="530" customFormat="1" ht="43.5" customHeight="1">
      <c r="A23" s="813" t="s">
        <v>33</v>
      </c>
      <c r="B23" s="814"/>
      <c r="C23" s="814"/>
      <c r="D23" s="815"/>
      <c r="E23" s="807"/>
      <c r="F23" s="542" t="s">
        <v>34</v>
      </c>
      <c r="G23" s="807"/>
      <c r="H23" s="816" t="s">
        <v>35</v>
      </c>
      <c r="I23" s="817"/>
    </row>
    <row r="24" spans="1:11" s="530" customFormat="1" ht="48" customHeight="1">
      <c r="A24" s="818" t="s">
        <v>36</v>
      </c>
      <c r="B24" s="819"/>
      <c r="C24" s="819"/>
      <c r="D24" s="820"/>
      <c r="E24" s="807"/>
      <c r="F24" s="543" t="s">
        <v>34</v>
      </c>
      <c r="G24" s="810"/>
      <c r="H24" s="821" t="s">
        <v>37</v>
      </c>
      <c r="I24" s="822"/>
    </row>
    <row r="25" spans="1:11" s="530" customFormat="1" ht="16.5" customHeight="1">
      <c r="A25" s="823" t="s">
        <v>38</v>
      </c>
      <c r="B25" s="824"/>
      <c r="C25" s="824"/>
      <c r="D25" s="825"/>
      <c r="E25" s="807"/>
      <c r="F25" s="829" t="s">
        <v>30</v>
      </c>
      <c r="G25" s="806" t="s">
        <v>39</v>
      </c>
      <c r="H25" s="831"/>
      <c r="I25" s="832"/>
    </row>
    <row r="26" spans="1:11" s="530" customFormat="1" ht="23.25" customHeight="1" thickBot="1">
      <c r="A26" s="826"/>
      <c r="B26" s="827"/>
      <c r="C26" s="827"/>
      <c r="D26" s="828"/>
      <c r="E26" s="808"/>
      <c r="F26" s="830"/>
      <c r="G26" s="808"/>
      <c r="H26" s="833"/>
      <c r="I26" s="834"/>
    </row>
    <row r="27" spans="1:11" s="530" customFormat="1" ht="30.75" customHeight="1">
      <c r="A27" s="800" t="s">
        <v>40</v>
      </c>
      <c r="B27" s="801"/>
      <c r="C27" s="801"/>
      <c r="D27" s="801"/>
      <c r="E27" s="801"/>
      <c r="F27" s="801"/>
      <c r="G27" s="801"/>
      <c r="H27" s="801"/>
      <c r="I27" s="802"/>
      <c r="J27" s="544"/>
      <c r="K27" s="544"/>
    </row>
    <row r="28" spans="1:11" s="530" customFormat="1" ht="17.25" customHeight="1">
      <c r="A28" s="835" t="s">
        <v>41</v>
      </c>
      <c r="B28" s="836"/>
      <c r="C28" s="545" t="s">
        <v>42</v>
      </c>
      <c r="D28" s="839" t="s">
        <v>7</v>
      </c>
      <c r="E28" s="546" t="s">
        <v>8</v>
      </c>
      <c r="F28" s="547" t="s">
        <v>9</v>
      </c>
      <c r="G28" s="840" t="s">
        <v>10</v>
      </c>
      <c r="H28" s="841"/>
      <c r="I28" s="548" t="s">
        <v>43</v>
      </c>
    </row>
    <row r="29" spans="1:11" s="530" customFormat="1" ht="18.75" customHeight="1">
      <c r="A29" s="837"/>
      <c r="B29" s="838"/>
      <c r="C29" s="549" t="s">
        <v>44</v>
      </c>
      <c r="D29" s="774"/>
      <c r="E29" s="527" t="s">
        <v>12</v>
      </c>
      <c r="F29" s="528" t="s">
        <v>13</v>
      </c>
      <c r="G29" s="777" t="s">
        <v>14</v>
      </c>
      <c r="H29" s="842"/>
      <c r="I29" s="529" t="s">
        <v>15</v>
      </c>
    </row>
    <row r="30" spans="1:11" s="530" customFormat="1" ht="25" customHeight="1">
      <c r="A30" s="843" t="e">
        <f>IF(#REF!="実施あり", "有", IF(#REF!="実施なし", "無", "要確認"))</f>
        <v>#REF!</v>
      </c>
      <c r="B30" s="844"/>
      <c r="C30" s="575" t="e">
        <f>#REF!</f>
        <v>#REF!</v>
      </c>
      <c r="D30" s="560" t="s">
        <v>45</v>
      </c>
      <c r="E30" s="572" t="e">
        <f>#REF!</f>
        <v>#REF!</v>
      </c>
      <c r="F30" s="564" t="s">
        <v>46</v>
      </c>
      <c r="G30" s="847" t="e">
        <f>#REF!</f>
        <v>#REF!</v>
      </c>
      <c r="H30" s="848"/>
      <c r="I30" s="577" t="e">
        <f>#REF!</f>
        <v>#REF!</v>
      </c>
    </row>
    <row r="31" spans="1:11" s="530" customFormat="1" ht="30.75" customHeight="1" thickBot="1">
      <c r="A31" s="845"/>
      <c r="B31" s="846"/>
      <c r="C31" s="576" t="e">
        <f>#REF!</f>
        <v>#REF!</v>
      </c>
      <c r="D31" s="561"/>
      <c r="E31" s="573" t="e">
        <f>#REF!</f>
        <v>#REF!</v>
      </c>
      <c r="F31" s="565" t="s">
        <v>18</v>
      </c>
      <c r="G31" s="847" t="e">
        <f>#REF!</f>
        <v>#REF!</v>
      </c>
      <c r="H31" s="848"/>
      <c r="I31" s="578"/>
    </row>
    <row r="32" spans="1:11" s="530" customFormat="1" ht="30.75" customHeight="1">
      <c r="A32" s="800" t="s">
        <v>47</v>
      </c>
      <c r="B32" s="801"/>
      <c r="C32" s="801"/>
      <c r="D32" s="801"/>
      <c r="E32" s="801"/>
      <c r="F32" s="801"/>
      <c r="G32" s="801"/>
      <c r="H32" s="801"/>
      <c r="I32" s="802"/>
    </row>
    <row r="33" spans="1:9" s="530" customFormat="1" ht="17.25" customHeight="1">
      <c r="A33" s="835" t="s">
        <v>48</v>
      </c>
      <c r="B33" s="836"/>
      <c r="C33" s="806" t="s">
        <v>49</v>
      </c>
      <c r="D33" s="850" t="s">
        <v>50</v>
      </c>
      <c r="E33" s="809" t="s">
        <v>31</v>
      </c>
      <c r="F33" s="852" t="s">
        <v>51</v>
      </c>
      <c r="G33" s="853"/>
      <c r="H33" s="550"/>
      <c r="I33" s="551"/>
    </row>
    <row r="34" spans="1:9" s="530" customFormat="1" ht="18.75" customHeight="1">
      <c r="A34" s="837"/>
      <c r="B34" s="838"/>
      <c r="C34" s="849"/>
      <c r="D34" s="851"/>
      <c r="E34" s="810"/>
      <c r="F34" s="854"/>
      <c r="G34" s="855"/>
      <c r="H34" s="552"/>
      <c r="I34" s="553"/>
    </row>
    <row r="35" spans="1:9" s="530" customFormat="1" ht="25" customHeight="1">
      <c r="A35" s="897" t="s">
        <v>52</v>
      </c>
      <c r="B35" s="898"/>
      <c r="C35" s="806" t="s">
        <v>39</v>
      </c>
      <c r="D35" s="860" t="e">
        <f>#REF!</f>
        <v>#REF!</v>
      </c>
      <c r="E35" s="861"/>
      <c r="F35" s="861"/>
      <c r="G35" s="861"/>
      <c r="H35" s="861"/>
      <c r="I35" s="862"/>
    </row>
    <row r="36" spans="1:9" s="530" customFormat="1" ht="25" customHeight="1" thickBot="1">
      <c r="A36" s="899"/>
      <c r="B36" s="900"/>
      <c r="C36" s="808"/>
      <c r="D36" s="863"/>
      <c r="E36" s="864"/>
      <c r="F36" s="864"/>
      <c r="G36" s="864"/>
      <c r="H36" s="864"/>
      <c r="I36" s="865"/>
    </row>
    <row r="37" spans="1:9" s="530" customFormat="1" ht="30.75" customHeight="1">
      <c r="A37" s="866" t="s">
        <v>53</v>
      </c>
      <c r="B37" s="867"/>
      <c r="C37" s="867"/>
      <c r="D37" s="867"/>
      <c r="E37" s="868"/>
      <c r="F37" s="869" t="s">
        <v>54</v>
      </c>
      <c r="G37" s="867"/>
      <c r="H37" s="867"/>
      <c r="I37" s="870"/>
    </row>
    <row r="38" spans="1:9" s="530" customFormat="1" ht="17.25" customHeight="1">
      <c r="A38" s="835" t="s">
        <v>55</v>
      </c>
      <c r="B38" s="836"/>
      <c r="C38" s="871" t="s">
        <v>56</v>
      </c>
      <c r="D38" s="872"/>
      <c r="E38" s="873"/>
      <c r="F38" s="874" t="s">
        <v>48</v>
      </c>
      <c r="G38" s="876" t="s">
        <v>57</v>
      </c>
      <c r="H38" s="878" t="s">
        <v>58</v>
      </c>
      <c r="I38" s="879"/>
    </row>
    <row r="39" spans="1:9" s="530" customFormat="1" ht="18.75" customHeight="1">
      <c r="A39" s="837"/>
      <c r="B39" s="838"/>
      <c r="C39" s="882" t="s">
        <v>59</v>
      </c>
      <c r="D39" s="883"/>
      <c r="E39" s="884"/>
      <c r="F39" s="875"/>
      <c r="G39" s="877"/>
      <c r="H39" s="880"/>
      <c r="I39" s="881"/>
    </row>
    <row r="40" spans="1:9" s="530" customFormat="1" ht="25" customHeight="1">
      <c r="A40" s="856" t="s">
        <v>52</v>
      </c>
      <c r="B40" s="857"/>
      <c r="C40" s="885" t="s">
        <v>60</v>
      </c>
      <c r="D40" s="886"/>
      <c r="E40" s="554" t="s">
        <v>61</v>
      </c>
      <c r="F40" s="887" t="e">
        <f>IF(#REF!="実施あり", "有", IF(#REF!="実施なし", "無", "要確認"))</f>
        <v>#REF!</v>
      </c>
      <c r="G40" s="889" t="s">
        <v>62</v>
      </c>
      <c r="H40" s="891" t="e">
        <f>#REF!</f>
        <v>#REF!</v>
      </c>
      <c r="I40" s="892"/>
    </row>
    <row r="41" spans="1:9" s="530" customFormat="1" ht="25" customHeight="1" thickBot="1">
      <c r="A41" s="858"/>
      <c r="B41" s="859"/>
      <c r="C41" s="895" t="s">
        <v>60</v>
      </c>
      <c r="D41" s="896"/>
      <c r="E41" s="555" t="s">
        <v>61</v>
      </c>
      <c r="F41" s="888"/>
      <c r="G41" s="890"/>
      <c r="H41" s="893"/>
      <c r="I41" s="894"/>
    </row>
    <row r="42" spans="1:9" ht="9" customHeight="1"/>
    <row r="43" spans="1:9" s="530" customFormat="1" ht="15" customHeight="1">
      <c r="A43" s="557" t="s">
        <v>63</v>
      </c>
    </row>
    <row r="44" spans="1:9" s="530" customFormat="1" ht="15" customHeight="1">
      <c r="A44" s="557" t="s">
        <v>64</v>
      </c>
    </row>
    <row r="45" spans="1:9" s="530" customFormat="1" ht="15" customHeight="1">
      <c r="A45" s="557" t="s">
        <v>65</v>
      </c>
    </row>
    <row r="46" spans="1:9" s="530" customFormat="1" ht="16.5">
      <c r="A46" s="557" t="s">
        <v>66</v>
      </c>
    </row>
    <row r="47" spans="1:9" ht="18">
      <c r="A47" s="558"/>
    </row>
  </sheetData>
  <mergeCells count="59">
    <mergeCell ref="A40:B41"/>
    <mergeCell ref="D35:I36"/>
    <mergeCell ref="A37:E37"/>
    <mergeCell ref="F37:I37"/>
    <mergeCell ref="A38:B39"/>
    <mergeCell ref="C38:E38"/>
    <mergeCell ref="F38:F39"/>
    <mergeCell ref="G38:G39"/>
    <mergeCell ref="H38:I39"/>
    <mergeCell ref="C39:E39"/>
    <mergeCell ref="C40:D40"/>
    <mergeCell ref="F40:F41"/>
    <mergeCell ref="G40:G41"/>
    <mergeCell ref="H40:I41"/>
    <mergeCell ref="C41:D41"/>
    <mergeCell ref="A35:B36"/>
    <mergeCell ref="C35:C36"/>
    <mergeCell ref="A27:I27"/>
    <mergeCell ref="A28:B29"/>
    <mergeCell ref="D28:D29"/>
    <mergeCell ref="G28:H28"/>
    <mergeCell ref="G29:H29"/>
    <mergeCell ref="A30:B31"/>
    <mergeCell ref="G30:H30"/>
    <mergeCell ref="G31:H31"/>
    <mergeCell ref="A32:I32"/>
    <mergeCell ref="A33:B34"/>
    <mergeCell ref="C33:C34"/>
    <mergeCell ref="D33:D34"/>
    <mergeCell ref="E33:E34"/>
    <mergeCell ref="F33:G34"/>
    <mergeCell ref="A21:I21"/>
    <mergeCell ref="A22:D22"/>
    <mergeCell ref="E22:E26"/>
    <mergeCell ref="G22:G24"/>
    <mergeCell ref="H22:I22"/>
    <mergeCell ref="A23:D23"/>
    <mergeCell ref="H23:I23"/>
    <mergeCell ref="A24:D24"/>
    <mergeCell ref="H24:I24"/>
    <mergeCell ref="A25:D26"/>
    <mergeCell ref="F25:F26"/>
    <mergeCell ref="G25:G26"/>
    <mergeCell ref="H25:I26"/>
    <mergeCell ref="A6:B6"/>
    <mergeCell ref="G6:H6"/>
    <mergeCell ref="A7:B7"/>
    <mergeCell ref="G7:H7"/>
    <mergeCell ref="A8:B20"/>
    <mergeCell ref="C12:I13"/>
    <mergeCell ref="C15:I16"/>
    <mergeCell ref="C18:I20"/>
    <mergeCell ref="C9:I10"/>
    <mergeCell ref="A2:F2"/>
    <mergeCell ref="A4:B5"/>
    <mergeCell ref="C4:C5"/>
    <mergeCell ref="D4:D5"/>
    <mergeCell ref="G4:H4"/>
    <mergeCell ref="G5:H5"/>
  </mergeCells>
  <phoneticPr fontId="8"/>
  <dataValidations count="6">
    <dataValidation allowBlank="1" showInputMessage="1" showErrorMessage="1" prompt="【加算要件】_x000a_月２回以上" sqref="H38:I39" xr:uid="{9FE54A6B-216F-4865-8420-D9583F0B84A4}"/>
    <dataValidation allowBlank="1" showInputMessage="1" showErrorMessage="1" prompt="【加算要件】_x000a_週２日以上" sqref="D33:D34" xr:uid="{B1C074F6-E006-4E13-A40D-4E516A4E9EB2}"/>
    <dataValidation allowBlank="1" showInputMessage="1" showErrorMessage="1" prompt="【加算要件】_x000a_週１～２日、_x000a_１日５時間以上" sqref="E30" xr:uid="{9E358C2E-496D-402D-83BE-8C43CB8FF04A}"/>
    <dataValidation type="list" allowBlank="1" showInputMessage="1" showErrorMessage="1" prompt="プルダウンより選択してください。" sqref="A40:B41 A35:B36" xr:uid="{0EE96E89-A1FF-4FF7-8863-89621A7CA424}">
      <formula1>"有,無"</formula1>
    </dataValidation>
    <dataValidation type="list" allowBlank="1" showInputMessage="1" showErrorMessage="1" prompt="プルダウンより選択してください。_x000a_委託・補助の場合は（　）内に委託先・補助先を記載してください。_x000a_" sqref="A6:B6" xr:uid="{30D6E22C-506A-4E4F-99B0-598C9196788F}">
      <formula1>"直営,委託,補助"</formula1>
    </dataValidation>
    <dataValidation type="list" errorStyle="information" allowBlank="1" showInputMessage="1" showErrorMessage="1" prompt="プルダウンより選択してください。_x000a_無の場合は、ひろばの基本事項・交付要件を満たしていないため、交付対象外となります。" sqref="F17" xr:uid="{5417E007-B13E-4168-BCCA-2896102A5AEE}">
      <formula1>"有,無"</formula1>
    </dataValidation>
  </dataValidations>
  <printOptions horizontalCentered="1"/>
  <pageMargins left="0.39370078740157483" right="0" top="0.74803149606299213" bottom="0" header="0.31496062992125984" footer="0.31496062992125984"/>
  <pageSetup paperSize="9" scale="46" orientation="landscape" verticalDpi="300"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BC7FD7-3CF1-414D-833C-1A48B90783C2}">
  <sheetPr>
    <tabColor theme="2"/>
    <outlinePr summaryBelow="0" summaryRight="0"/>
  </sheetPr>
  <dimension ref="A1:AH192"/>
  <sheetViews>
    <sheetView showGridLines="0" view="pageBreakPreview" zoomScale="65" zoomScaleNormal="65" zoomScaleSheetLayoutView="65" workbookViewId="0">
      <selection activeCell="V11" sqref="V11:X11"/>
    </sheetView>
  </sheetViews>
  <sheetFormatPr defaultColWidth="8.08203125" defaultRowHeight="15" customHeight="1"/>
  <cols>
    <col min="1" max="1" width="3.33203125" style="27" customWidth="1"/>
    <col min="2" max="2" width="3" style="27" customWidth="1"/>
    <col min="3" max="4" width="7.25" style="27" customWidth="1"/>
    <col min="5" max="8" width="7.58203125" style="27" customWidth="1"/>
    <col min="9" max="10" width="8.58203125" style="27" customWidth="1"/>
    <col min="11" max="11" width="7.58203125" style="27" customWidth="1"/>
    <col min="12" max="12" width="18.58203125" style="27" customWidth="1"/>
    <col min="13" max="13" width="16.33203125" style="27" customWidth="1"/>
    <col min="14" max="14" width="11.83203125" style="27" customWidth="1"/>
    <col min="15" max="15" width="19.33203125" style="27" customWidth="1"/>
    <col min="16" max="16" width="9.33203125" style="27" customWidth="1"/>
    <col min="17" max="17" width="11.58203125" style="27" customWidth="1"/>
    <col min="18" max="18" width="2.33203125" style="27" customWidth="1"/>
    <col min="19" max="19" width="3.33203125" style="28" customWidth="1"/>
    <col min="20" max="20" width="2.33203125" style="27" customWidth="1"/>
    <col min="21" max="21" width="1.83203125" style="27" customWidth="1"/>
    <col min="22" max="22" width="3.08203125" style="27" customWidth="1"/>
    <col min="23" max="23" width="4.08203125" style="28" customWidth="1"/>
    <col min="24" max="24" width="4.33203125" style="27" customWidth="1"/>
    <col min="25" max="25" width="7.08203125" style="27" customWidth="1"/>
    <col min="26" max="26" width="8.08203125" style="27" hidden="1" customWidth="1"/>
    <col min="27" max="27" width="9.5" style="27" customWidth="1"/>
    <col min="28" max="28" width="9.58203125" style="27" customWidth="1"/>
    <col min="29" max="29" width="8.08203125" style="27" customWidth="1"/>
    <col min="30" max="30" width="2.58203125" style="27" customWidth="1"/>
    <col min="31" max="31" width="2.75" style="27" customWidth="1"/>
    <col min="32" max="33" width="8.08203125" style="242"/>
    <col min="34" max="16384" width="8.08203125" style="27"/>
  </cols>
  <sheetData>
    <row r="1" spans="1:33" ht="21.65" customHeight="1">
      <c r="A1" s="26"/>
      <c r="B1" s="26"/>
      <c r="C1" s="26"/>
      <c r="D1" s="26"/>
      <c r="E1" s="26"/>
      <c r="F1" s="26"/>
      <c r="G1" s="26"/>
      <c r="H1" s="26"/>
      <c r="I1" s="26"/>
      <c r="J1" s="26"/>
      <c r="K1" s="26"/>
      <c r="L1" s="26"/>
      <c r="M1" s="26"/>
      <c r="N1" s="26"/>
      <c r="O1" s="444" t="s">
        <v>1173</v>
      </c>
      <c r="P1" s="1174">
        <v>45748</v>
      </c>
      <c r="Q1" s="1175"/>
      <c r="R1" s="446" t="s">
        <v>1174</v>
      </c>
      <c r="S1" s="445"/>
      <c r="AC1" s="754" t="s">
        <v>1175</v>
      </c>
    </row>
    <row r="2" spans="1:33" ht="22.5" customHeight="1">
      <c r="A2" s="26"/>
      <c r="B2" s="26"/>
      <c r="C2" s="26"/>
      <c r="D2" s="26"/>
      <c r="E2" s="26"/>
      <c r="F2" s="26"/>
      <c r="G2" s="26"/>
      <c r="H2" s="26"/>
      <c r="I2" s="29"/>
      <c r="J2" s="29"/>
      <c r="K2" s="29"/>
      <c r="L2" s="1176" t="s">
        <v>1176</v>
      </c>
      <c r="M2" s="1176"/>
      <c r="N2" s="1176"/>
      <c r="O2" s="443"/>
      <c r="P2" s="443"/>
      <c r="Q2" s="443"/>
    </row>
    <row r="3" spans="1:33" ht="15.75" customHeight="1">
      <c r="C3" s="26"/>
      <c r="D3" s="26"/>
      <c r="E3" s="26"/>
      <c r="F3" s="26"/>
      <c r="G3" s="26"/>
      <c r="H3" s="26"/>
      <c r="I3" s="26"/>
      <c r="J3" s="26"/>
      <c r="K3" s="26"/>
      <c r="L3" s="1177" t="s">
        <v>1177</v>
      </c>
      <c r="M3" s="1177"/>
      <c r="N3" s="1177"/>
      <c r="O3" s="30"/>
      <c r="P3" s="31"/>
      <c r="Q3" s="30"/>
    </row>
    <row r="4" spans="1:33" ht="26.5" customHeight="1">
      <c r="A4" s="26"/>
      <c r="B4" s="26"/>
      <c r="C4" s="26"/>
      <c r="D4" s="26"/>
      <c r="E4" s="26"/>
      <c r="F4" s="26"/>
      <c r="G4" s="26"/>
      <c r="H4" s="29"/>
      <c r="I4" s="29"/>
      <c r="J4" s="755"/>
      <c r="K4" s="755"/>
      <c r="L4" s="755"/>
      <c r="M4" s="755"/>
      <c r="N4" s="512" t="s">
        <v>968</v>
      </c>
      <c r="O4" s="1178">
        <f>'1-① '!G7</f>
        <v>0</v>
      </c>
      <c r="P4" s="1179"/>
      <c r="Q4" s="1180"/>
      <c r="AF4" s="242" t="s">
        <v>1178</v>
      </c>
    </row>
    <row r="5" spans="1:33" ht="15.75" customHeight="1" thickBot="1">
      <c r="A5" s="32"/>
      <c r="B5" s="43" t="s">
        <v>1179</v>
      </c>
      <c r="C5" s="755"/>
      <c r="D5" s="755"/>
      <c r="E5" s="755"/>
      <c r="F5" s="755"/>
      <c r="G5" s="755"/>
      <c r="H5" s="755"/>
      <c r="I5" s="755"/>
      <c r="J5" s="755"/>
      <c r="K5" s="755"/>
      <c r="L5" s="755"/>
      <c r="M5" s="755"/>
      <c r="N5" s="755"/>
      <c r="O5" s="26"/>
      <c r="P5" s="26"/>
      <c r="Q5" s="26"/>
    </row>
    <row r="6" spans="1:33" ht="21" customHeight="1">
      <c r="A6" s="26"/>
      <c r="B6" s="1181" t="s">
        <v>1180</v>
      </c>
      <c r="C6" s="1183" t="s">
        <v>1181</v>
      </c>
      <c r="D6" s="1183"/>
      <c r="E6" s="1185" t="s">
        <v>1182</v>
      </c>
      <c r="F6" s="1181" t="s">
        <v>1183</v>
      </c>
      <c r="G6" s="1159"/>
      <c r="H6" s="1159"/>
      <c r="I6" s="1142" t="s">
        <v>1184</v>
      </c>
      <c r="J6" s="1142"/>
      <c r="K6" s="1142" t="s">
        <v>1185</v>
      </c>
      <c r="L6" s="1157" t="s">
        <v>1186</v>
      </c>
      <c r="M6" s="1158" t="s">
        <v>1187</v>
      </c>
      <c r="N6" s="1159" t="s">
        <v>1188</v>
      </c>
      <c r="O6" s="1159" t="s">
        <v>1189</v>
      </c>
      <c r="P6" s="1158" t="s">
        <v>1190</v>
      </c>
      <c r="Q6" s="1158"/>
      <c r="R6" s="1142" t="s">
        <v>1191</v>
      </c>
      <c r="S6" s="1142"/>
      <c r="T6" s="1142"/>
      <c r="U6" s="1142"/>
      <c r="V6" s="1142"/>
      <c r="W6" s="1142"/>
      <c r="X6" s="1142"/>
      <c r="Y6" s="1142" t="s">
        <v>1192</v>
      </c>
      <c r="Z6" s="433"/>
      <c r="AA6" s="1142" t="s">
        <v>1193</v>
      </c>
      <c r="AB6" s="1143" t="s">
        <v>1194</v>
      </c>
      <c r="AF6" s="1145" t="s">
        <v>1195</v>
      </c>
      <c r="AG6" s="1146"/>
    </row>
    <row r="7" spans="1:33" ht="25" customHeight="1">
      <c r="A7" s="26"/>
      <c r="B7" s="1182"/>
      <c r="C7" s="1184"/>
      <c r="D7" s="1184"/>
      <c r="E7" s="1186"/>
      <c r="F7" s="709" t="s">
        <v>1196</v>
      </c>
      <c r="G7" s="334" t="s">
        <v>1197</v>
      </c>
      <c r="H7" s="334" t="s">
        <v>1198</v>
      </c>
      <c r="I7" s="1073"/>
      <c r="J7" s="1073"/>
      <c r="K7" s="1073"/>
      <c r="L7" s="1072"/>
      <c r="M7" s="1073"/>
      <c r="N7" s="1160"/>
      <c r="O7" s="1160"/>
      <c r="P7" s="1140"/>
      <c r="Q7" s="1140"/>
      <c r="R7" s="1122"/>
      <c r="S7" s="1122"/>
      <c r="T7" s="1122"/>
      <c r="U7" s="1122"/>
      <c r="V7" s="1122"/>
      <c r="W7" s="1122"/>
      <c r="X7" s="1122"/>
      <c r="Y7" s="1073"/>
      <c r="Z7" s="756" t="s">
        <v>1193</v>
      </c>
      <c r="AA7" s="1073"/>
      <c r="AB7" s="1144"/>
      <c r="AF7" s="1147"/>
      <c r="AG7" s="1148"/>
    </row>
    <row r="8" spans="1:33" ht="30" customHeight="1">
      <c r="A8" s="1149" t="s">
        <v>1199</v>
      </c>
      <c r="B8" s="1150">
        <v>1</v>
      </c>
      <c r="C8" s="1073" t="s">
        <v>1200</v>
      </c>
      <c r="D8" s="1073" t="s">
        <v>1201</v>
      </c>
      <c r="E8" s="1153" t="s">
        <v>1202</v>
      </c>
      <c r="F8" s="1155" t="s">
        <v>1203</v>
      </c>
      <c r="G8" s="1138" t="s">
        <v>1203</v>
      </c>
      <c r="H8" s="1138" t="s">
        <v>1203</v>
      </c>
      <c r="I8" s="1140" t="s">
        <v>1204</v>
      </c>
      <c r="J8" s="1140"/>
      <c r="K8" s="1166" t="s">
        <v>1205</v>
      </c>
      <c r="L8" s="1168" t="s">
        <v>1206</v>
      </c>
      <c r="M8" s="760" t="s">
        <v>1207</v>
      </c>
      <c r="N8" s="756" t="s">
        <v>1208</v>
      </c>
      <c r="O8" s="756" t="s">
        <v>1209</v>
      </c>
      <c r="P8" s="1170" t="s">
        <v>1210</v>
      </c>
      <c r="Q8" s="1171"/>
      <c r="R8" s="448" t="s">
        <v>1211</v>
      </c>
      <c r="S8" s="758">
        <v>5</v>
      </c>
      <c r="T8" s="449" t="s">
        <v>1212</v>
      </c>
      <c r="U8" s="757" t="s">
        <v>1213</v>
      </c>
      <c r="V8" s="450" t="s">
        <v>1214</v>
      </c>
      <c r="W8" s="452">
        <f>AA9</f>
        <v>5.5000000000000009</v>
      </c>
      <c r="X8" s="451" t="s">
        <v>1215</v>
      </c>
      <c r="Y8" s="447"/>
      <c r="Z8" s="341"/>
      <c r="AA8" s="341"/>
      <c r="AB8" s="434"/>
      <c r="AF8" s="1161" t="s">
        <v>1216</v>
      </c>
      <c r="AG8" s="1161" t="s">
        <v>1217</v>
      </c>
    </row>
    <row r="9" spans="1:33" ht="30" customHeight="1" thickBot="1">
      <c r="A9" s="1149"/>
      <c r="B9" s="1151"/>
      <c r="C9" s="1152"/>
      <c r="D9" s="1152"/>
      <c r="E9" s="1154"/>
      <c r="F9" s="1156"/>
      <c r="G9" s="1139"/>
      <c r="H9" s="1139"/>
      <c r="I9" s="1141"/>
      <c r="J9" s="1141"/>
      <c r="K9" s="1167"/>
      <c r="L9" s="1169"/>
      <c r="M9" s="761" t="s">
        <v>1218</v>
      </c>
      <c r="N9" s="762" t="s">
        <v>1219</v>
      </c>
      <c r="O9" s="435" t="s">
        <v>1220</v>
      </c>
      <c r="P9" s="1172"/>
      <c r="Q9" s="1173"/>
      <c r="R9" s="1163" t="s">
        <v>1221</v>
      </c>
      <c r="S9" s="1164"/>
      <c r="T9" s="1165"/>
      <c r="U9" s="710" t="s">
        <v>1222</v>
      </c>
      <c r="V9" s="1163" t="s">
        <v>1223</v>
      </c>
      <c r="W9" s="1164"/>
      <c r="X9" s="1165"/>
      <c r="Y9" s="759" t="s">
        <v>1224</v>
      </c>
      <c r="Z9" s="436">
        <f>V9-R9-Y9</f>
        <v>0.22916666666666671</v>
      </c>
      <c r="AA9" s="437">
        <f>Z9*24</f>
        <v>5.5000000000000009</v>
      </c>
      <c r="AB9" s="438">
        <f>S8*W8</f>
        <v>27.500000000000004</v>
      </c>
      <c r="AF9" s="1162"/>
      <c r="AG9" s="1162"/>
    </row>
    <row r="10" spans="1:33" ht="21.75" customHeight="1">
      <c r="A10" s="29"/>
      <c r="B10" s="1133">
        <v>1</v>
      </c>
      <c r="C10" s="1134">
        <f>IF(AND(OR(F10="〇", G10="〇"), OR(M10="保育士", M10="保育サポーター研修修了", M10="子育て支援員研修修了")), 1, 0)</f>
        <v>0</v>
      </c>
      <c r="D10" s="1135" t="str">
        <f>IF(C10=1, M10, "")</f>
        <v/>
      </c>
      <c r="E10" s="1136" t="s">
        <v>1203</v>
      </c>
      <c r="F10" s="1110"/>
      <c r="G10" s="1110" t="s">
        <v>1225</v>
      </c>
      <c r="H10" s="1110"/>
      <c r="I10" s="1131"/>
      <c r="J10" s="1132"/>
      <c r="K10" s="1129"/>
      <c r="L10" s="1130"/>
      <c r="M10" s="422"/>
      <c r="N10" s="423"/>
      <c r="O10" s="424" t="str">
        <f>R10&amp;S10&amp;T10&amp;U10&amp;V10&amp;W10&amp;X10</f>
        <v>月日、1日0時間</v>
      </c>
      <c r="P10" s="1127"/>
      <c r="Q10" s="1128"/>
      <c r="R10" s="425" t="s">
        <v>1211</v>
      </c>
      <c r="S10" s="426"/>
      <c r="T10" s="427" t="s">
        <v>1212</v>
      </c>
      <c r="U10" s="428" t="s">
        <v>1213</v>
      </c>
      <c r="V10" s="429" t="s">
        <v>1214</v>
      </c>
      <c r="W10" s="430">
        <f>AA11</f>
        <v>0</v>
      </c>
      <c r="X10" s="431" t="s">
        <v>1215</v>
      </c>
      <c r="Y10" s="237"/>
      <c r="Z10" s="432"/>
      <c r="AA10" s="237"/>
      <c r="AB10" s="237"/>
      <c r="AF10" s="1096">
        <f>IF(AA11&gt;=5, S10, 0)</f>
        <v>0</v>
      </c>
      <c r="AG10" s="1096">
        <f>IF(AA11&lt;5, S10, 0)</f>
        <v>0</v>
      </c>
    </row>
    <row r="11" spans="1:33" ht="21.75" customHeight="1">
      <c r="A11" s="29"/>
      <c r="B11" s="1102"/>
      <c r="C11" s="1104"/>
      <c r="D11" s="1106"/>
      <c r="E11" s="1137"/>
      <c r="F11" s="1111"/>
      <c r="G11" s="1111"/>
      <c r="H11" s="1111"/>
      <c r="I11" s="1086"/>
      <c r="J11" s="1087"/>
      <c r="K11" s="1112"/>
      <c r="L11" s="1091"/>
      <c r="M11" s="592"/>
      <c r="N11" s="40">
        <v>0</v>
      </c>
      <c r="O11" s="335" t="str">
        <f>R11&amp;U11&amp;V11</f>
        <v>～</v>
      </c>
      <c r="P11" s="1116"/>
      <c r="Q11" s="1117"/>
      <c r="R11" s="1098"/>
      <c r="S11" s="1099"/>
      <c r="T11" s="1099"/>
      <c r="U11" s="41" t="s">
        <v>1222</v>
      </c>
      <c r="V11" s="1099"/>
      <c r="W11" s="1099"/>
      <c r="X11" s="1100"/>
      <c r="Y11" s="619"/>
      <c r="Z11" s="42">
        <f>V11-R11-Y11</f>
        <v>0</v>
      </c>
      <c r="AA11" s="238">
        <f>Z11*24</f>
        <v>0</v>
      </c>
      <c r="AB11" s="239">
        <f>S10*W10</f>
        <v>0</v>
      </c>
      <c r="AF11" s="1097"/>
      <c r="AG11" s="1097"/>
    </row>
    <row r="12" spans="1:33" ht="21.75" customHeight="1">
      <c r="A12" s="29"/>
      <c r="B12" s="1122">
        <v>2</v>
      </c>
      <c r="C12" s="1123">
        <f t="shared" ref="C12" si="0">IF(AND(OR(F12="〇", G12="〇"), OR(M12="保育士", M12="保育サポーター研修修了", M12="子育て支援員研修修了")), 1, 0)</f>
        <v>0</v>
      </c>
      <c r="D12" s="1105" t="str">
        <f>IF(C12=1, M12, "")</f>
        <v/>
      </c>
      <c r="E12" s="1125"/>
      <c r="F12" s="1109"/>
      <c r="G12" s="1109"/>
      <c r="H12" s="1110"/>
      <c r="I12" s="1084"/>
      <c r="J12" s="1085"/>
      <c r="K12" s="1118"/>
      <c r="L12" s="1120"/>
      <c r="M12" s="235"/>
      <c r="N12" s="79"/>
      <c r="O12" s="236" t="str">
        <f t="shared" ref="O12" si="1">R12&amp;S12&amp;T12&amp;U12&amp;V12&amp;W12&amp;X12</f>
        <v>月日、1日0時間</v>
      </c>
      <c r="P12" s="1127"/>
      <c r="Q12" s="1128"/>
      <c r="R12" s="33" t="s">
        <v>1211</v>
      </c>
      <c r="S12" s="241"/>
      <c r="T12" s="34" t="s">
        <v>1212</v>
      </c>
      <c r="U12" s="35" t="s">
        <v>1213</v>
      </c>
      <c r="V12" s="36" t="s">
        <v>1214</v>
      </c>
      <c r="W12" s="37">
        <f>AA13</f>
        <v>0</v>
      </c>
      <c r="X12" s="38" t="s">
        <v>1215</v>
      </c>
      <c r="Y12" s="336"/>
      <c r="Z12" s="39"/>
      <c r="AA12" s="336"/>
      <c r="AB12" s="336"/>
      <c r="AF12" s="1096">
        <f>IF(AA13&gt;=5, S12, 0)</f>
        <v>0</v>
      </c>
      <c r="AG12" s="1096">
        <f t="shared" ref="AG12" si="2">IF(AA13&lt;5, S12, 0)</f>
        <v>0</v>
      </c>
    </row>
    <row r="13" spans="1:33" ht="21.75" customHeight="1">
      <c r="A13" s="29"/>
      <c r="B13" s="1072"/>
      <c r="C13" s="1124"/>
      <c r="D13" s="1106"/>
      <c r="E13" s="1126"/>
      <c r="F13" s="1111"/>
      <c r="G13" s="1111"/>
      <c r="H13" s="1111"/>
      <c r="I13" s="1086"/>
      <c r="J13" s="1087"/>
      <c r="K13" s="1119"/>
      <c r="L13" s="1121"/>
      <c r="M13" s="592"/>
      <c r="N13" s="40">
        <v>0</v>
      </c>
      <c r="O13" s="335" t="str">
        <f t="shared" ref="O13" si="3">R13&amp;U13&amp;V13</f>
        <v>～</v>
      </c>
      <c r="P13" s="1116"/>
      <c r="Q13" s="1117"/>
      <c r="R13" s="1098"/>
      <c r="S13" s="1099"/>
      <c r="T13" s="1099"/>
      <c r="U13" s="41" t="s">
        <v>1222</v>
      </c>
      <c r="V13" s="1099"/>
      <c r="W13" s="1099"/>
      <c r="X13" s="1100"/>
      <c r="Y13" s="619"/>
      <c r="Z13" s="42">
        <f>V13-R13-Y13</f>
        <v>0</v>
      </c>
      <c r="AA13" s="238">
        <f>Z13*24</f>
        <v>0</v>
      </c>
      <c r="AB13" s="239">
        <f>S12*W12</f>
        <v>0</v>
      </c>
      <c r="AF13" s="1097"/>
      <c r="AG13" s="1097"/>
    </row>
    <row r="14" spans="1:33" ht="21.75" customHeight="1">
      <c r="A14" s="29"/>
      <c r="B14" s="1122">
        <v>3</v>
      </c>
      <c r="C14" s="1123">
        <f>IF(AND(OR(F14="〇", G14="〇"), OR(M14="保育士", M14="保育サポーター研修修了", M14="子育て支援員研修修了")), 1, 0)</f>
        <v>0</v>
      </c>
      <c r="D14" s="1105" t="str">
        <f>IF(C14=1, M14, "")</f>
        <v/>
      </c>
      <c r="E14" s="1125"/>
      <c r="F14" s="1109"/>
      <c r="G14" s="1109"/>
      <c r="H14" s="1110"/>
      <c r="I14" s="1084"/>
      <c r="J14" s="1085"/>
      <c r="K14" s="1118"/>
      <c r="L14" s="1120"/>
      <c r="M14" s="235"/>
      <c r="N14" s="79"/>
      <c r="O14" s="236" t="str">
        <f t="shared" ref="O14" si="4">R14&amp;S14&amp;T14&amp;U14&amp;V14&amp;W14&amp;X14</f>
        <v>月日、1日0時間</v>
      </c>
      <c r="P14" s="1114"/>
      <c r="Q14" s="1115"/>
      <c r="R14" s="33" t="s">
        <v>1211</v>
      </c>
      <c r="S14" s="241"/>
      <c r="T14" s="34" t="s">
        <v>1212</v>
      </c>
      <c r="U14" s="35" t="s">
        <v>1213</v>
      </c>
      <c r="V14" s="36" t="s">
        <v>1214</v>
      </c>
      <c r="W14" s="37">
        <f>AA15</f>
        <v>0</v>
      </c>
      <c r="X14" s="38" t="s">
        <v>1215</v>
      </c>
      <c r="Y14" s="336"/>
      <c r="Z14" s="39"/>
      <c r="AA14" s="336"/>
      <c r="AB14" s="336"/>
      <c r="AF14" s="1096">
        <f>IF(AA15&gt;=5, S14, 0)</f>
        <v>0</v>
      </c>
      <c r="AG14" s="1096">
        <f t="shared" ref="AG14" si="5">IF(AA15&lt;5, S14, 0)</f>
        <v>0</v>
      </c>
    </row>
    <row r="15" spans="1:33" ht="21.75" customHeight="1">
      <c r="A15" s="29"/>
      <c r="B15" s="1072"/>
      <c r="C15" s="1124"/>
      <c r="D15" s="1106"/>
      <c r="E15" s="1126"/>
      <c r="F15" s="1111"/>
      <c r="G15" s="1111"/>
      <c r="H15" s="1111"/>
      <c r="I15" s="1086"/>
      <c r="J15" s="1087"/>
      <c r="K15" s="1119"/>
      <c r="L15" s="1121"/>
      <c r="M15" s="592"/>
      <c r="N15" s="40">
        <v>0</v>
      </c>
      <c r="O15" s="335" t="str">
        <f t="shared" ref="O15" si="6">R15&amp;U15&amp;V15</f>
        <v>～</v>
      </c>
      <c r="P15" s="1116"/>
      <c r="Q15" s="1117"/>
      <c r="R15" s="1098"/>
      <c r="S15" s="1099"/>
      <c r="T15" s="1099"/>
      <c r="U15" s="41" t="s">
        <v>1222</v>
      </c>
      <c r="V15" s="1099"/>
      <c r="W15" s="1099"/>
      <c r="X15" s="1100"/>
      <c r="Y15" s="619"/>
      <c r="Z15" s="42">
        <f>V15-R15-Y15</f>
        <v>0</v>
      </c>
      <c r="AA15" s="238">
        <f>Z15*24</f>
        <v>0</v>
      </c>
      <c r="AB15" s="239">
        <f>S14*W14</f>
        <v>0</v>
      </c>
      <c r="AF15" s="1097"/>
      <c r="AG15" s="1097"/>
    </row>
    <row r="16" spans="1:33" ht="21.75" customHeight="1">
      <c r="A16" s="29"/>
      <c r="B16" s="1101">
        <v>4</v>
      </c>
      <c r="C16" s="1103">
        <f>IF(AND(OR(F16="〇", G16="〇"), OR(M16="保育士", M16="保育サポーター研修修了", M16="子育て支援員研修修了")), 1, 0)</f>
        <v>0</v>
      </c>
      <c r="D16" s="1105" t="str">
        <f t="shared" ref="D16" si="7">IF(C16=1, M16, "")</f>
        <v/>
      </c>
      <c r="E16" s="1107"/>
      <c r="F16" s="1109"/>
      <c r="G16" s="1109"/>
      <c r="H16" s="1110"/>
      <c r="I16" s="1084"/>
      <c r="J16" s="1085"/>
      <c r="K16" s="1088"/>
      <c r="L16" s="1090"/>
      <c r="M16" s="235"/>
      <c r="N16" s="79"/>
      <c r="O16" s="236" t="str">
        <f t="shared" ref="O16" si="8">R16&amp;S16&amp;T16&amp;U16&amp;V16&amp;W16&amp;X16</f>
        <v>月日、1日0時間</v>
      </c>
      <c r="P16" s="1114"/>
      <c r="Q16" s="1115"/>
      <c r="R16" s="33" t="s">
        <v>1211</v>
      </c>
      <c r="S16" s="241"/>
      <c r="T16" s="34" t="s">
        <v>1212</v>
      </c>
      <c r="U16" s="35" t="s">
        <v>1213</v>
      </c>
      <c r="V16" s="36" t="s">
        <v>1214</v>
      </c>
      <c r="W16" s="37">
        <f>AA17</f>
        <v>0</v>
      </c>
      <c r="X16" s="38" t="s">
        <v>1215</v>
      </c>
      <c r="Y16" s="336"/>
      <c r="Z16" s="39"/>
      <c r="AA16" s="336"/>
      <c r="AB16" s="336"/>
      <c r="AF16" s="1096">
        <f t="shared" ref="AF16" si="9">IF(AA17&gt;=5, S16, 0)</f>
        <v>0</v>
      </c>
      <c r="AG16" s="1096">
        <f t="shared" ref="AG16" si="10">IF(AA17&lt;5, S16, 0)</f>
        <v>0</v>
      </c>
    </row>
    <row r="17" spans="1:33" ht="21.75" customHeight="1">
      <c r="A17" s="29"/>
      <c r="B17" s="1102"/>
      <c r="C17" s="1104"/>
      <c r="D17" s="1106"/>
      <c r="E17" s="1113"/>
      <c r="F17" s="1111"/>
      <c r="G17" s="1111"/>
      <c r="H17" s="1111"/>
      <c r="I17" s="1086"/>
      <c r="J17" s="1087"/>
      <c r="K17" s="1112"/>
      <c r="L17" s="1091"/>
      <c r="M17" s="592"/>
      <c r="N17" s="40">
        <v>0</v>
      </c>
      <c r="O17" s="335" t="str">
        <f t="shared" ref="O17" si="11">R17&amp;U17&amp;V17</f>
        <v>～</v>
      </c>
      <c r="P17" s="1116"/>
      <c r="Q17" s="1117"/>
      <c r="R17" s="1098"/>
      <c r="S17" s="1099"/>
      <c r="T17" s="1099"/>
      <c r="U17" s="41" t="s">
        <v>1222</v>
      </c>
      <c r="V17" s="1099"/>
      <c r="W17" s="1099"/>
      <c r="X17" s="1100"/>
      <c r="Y17" s="619"/>
      <c r="Z17" s="42">
        <f>V17-R17-Y17</f>
        <v>0</v>
      </c>
      <c r="AA17" s="238">
        <f>Z17*24</f>
        <v>0</v>
      </c>
      <c r="AB17" s="239">
        <f>S16*W16</f>
        <v>0</v>
      </c>
      <c r="AF17" s="1097"/>
      <c r="AG17" s="1097"/>
    </row>
    <row r="18" spans="1:33" ht="21.75" customHeight="1">
      <c r="A18" s="29"/>
      <c r="B18" s="1101">
        <v>5</v>
      </c>
      <c r="C18" s="1103">
        <f>IF(AND(OR(F18="〇", G18="〇"), OR(M18="保育士", M18="保育サポーター研修修了", M18="子育て支援員研修修了")), 1, 0)</f>
        <v>0</v>
      </c>
      <c r="D18" s="1105" t="str">
        <f t="shared" ref="D18" si="12">IF(C18=1, M18, "")</f>
        <v/>
      </c>
      <c r="E18" s="1107"/>
      <c r="F18" s="1109"/>
      <c r="G18" s="1109"/>
      <c r="H18" s="1110"/>
      <c r="I18" s="1084"/>
      <c r="J18" s="1085"/>
      <c r="K18" s="1088"/>
      <c r="L18" s="1090"/>
      <c r="M18" s="235"/>
      <c r="N18" s="79"/>
      <c r="O18" s="236" t="str">
        <f t="shared" ref="O18" si="13">R18&amp;S18&amp;T18&amp;U18&amp;V18&amp;W18&amp;X18</f>
        <v>月日、1日0時間</v>
      </c>
      <c r="P18" s="1092"/>
      <c r="Q18" s="1093"/>
      <c r="R18" s="33" t="s">
        <v>1211</v>
      </c>
      <c r="S18" s="241"/>
      <c r="T18" s="34" t="s">
        <v>1212</v>
      </c>
      <c r="U18" s="35" t="s">
        <v>1213</v>
      </c>
      <c r="V18" s="36" t="s">
        <v>1214</v>
      </c>
      <c r="W18" s="37">
        <f>AA19</f>
        <v>0</v>
      </c>
      <c r="X18" s="38" t="s">
        <v>1215</v>
      </c>
      <c r="Y18" s="336"/>
      <c r="Z18" s="39"/>
      <c r="AA18" s="336"/>
      <c r="AB18" s="336"/>
      <c r="AF18" s="1096">
        <f t="shared" ref="AF18" si="14">IF(AA19&gt;=5, S18, 0)</f>
        <v>0</v>
      </c>
      <c r="AG18" s="1096">
        <f t="shared" ref="AG18" si="15">IF(AA19&lt;5, S18, 0)</f>
        <v>0</v>
      </c>
    </row>
    <row r="19" spans="1:33" ht="21.75" customHeight="1">
      <c r="A19" s="29"/>
      <c r="B19" s="1102"/>
      <c r="C19" s="1104"/>
      <c r="D19" s="1106"/>
      <c r="E19" s="1113"/>
      <c r="F19" s="1111"/>
      <c r="G19" s="1111"/>
      <c r="H19" s="1111"/>
      <c r="I19" s="1086"/>
      <c r="J19" s="1087"/>
      <c r="K19" s="1112"/>
      <c r="L19" s="1091"/>
      <c r="M19" s="592"/>
      <c r="N19" s="40">
        <v>0</v>
      </c>
      <c r="O19" s="335" t="str">
        <f t="shared" ref="O19" si="16">R19&amp;U19&amp;V19</f>
        <v>～</v>
      </c>
      <c r="P19" s="1094"/>
      <c r="Q19" s="1095"/>
      <c r="R19" s="1098"/>
      <c r="S19" s="1099"/>
      <c r="T19" s="1099"/>
      <c r="U19" s="41" t="s">
        <v>1222</v>
      </c>
      <c r="V19" s="1099"/>
      <c r="W19" s="1099"/>
      <c r="X19" s="1100"/>
      <c r="Y19" s="619"/>
      <c r="Z19" s="42">
        <f>V19-R19-Y19</f>
        <v>0</v>
      </c>
      <c r="AA19" s="238">
        <f>Z19*24</f>
        <v>0</v>
      </c>
      <c r="AB19" s="239">
        <f>S18*W18</f>
        <v>0</v>
      </c>
      <c r="AF19" s="1097"/>
      <c r="AG19" s="1097"/>
    </row>
    <row r="20" spans="1:33" ht="21.75" customHeight="1">
      <c r="A20" s="29"/>
      <c r="B20" s="1101">
        <v>6</v>
      </c>
      <c r="C20" s="1103">
        <f>IF(AND(OR(F20="〇", G20="〇"), OR(M20="保育士", M20="保育サポーター研修修了", M20="子育て支援員研修修了")), 1, 0)</f>
        <v>0</v>
      </c>
      <c r="D20" s="1105" t="str">
        <f>IF(C20=1, M20, "")</f>
        <v/>
      </c>
      <c r="E20" s="1107"/>
      <c r="F20" s="1109"/>
      <c r="G20" s="1109"/>
      <c r="H20" s="1110"/>
      <c r="I20" s="1084"/>
      <c r="J20" s="1085"/>
      <c r="K20" s="1088"/>
      <c r="L20" s="1090"/>
      <c r="M20" s="235"/>
      <c r="N20" s="79"/>
      <c r="O20" s="236" t="str">
        <f t="shared" ref="O20" si="17">R20&amp;S20&amp;T20&amp;U20&amp;V20&amp;W20&amp;X20</f>
        <v>月日、1日0時間</v>
      </c>
      <c r="P20" s="1092"/>
      <c r="Q20" s="1093"/>
      <c r="R20" s="33" t="s">
        <v>1211</v>
      </c>
      <c r="S20" s="241"/>
      <c r="T20" s="34" t="s">
        <v>1212</v>
      </c>
      <c r="U20" s="35" t="s">
        <v>1213</v>
      </c>
      <c r="V20" s="36" t="s">
        <v>1214</v>
      </c>
      <c r="W20" s="37">
        <f>AA21</f>
        <v>0</v>
      </c>
      <c r="X20" s="38" t="s">
        <v>1215</v>
      </c>
      <c r="Y20" s="336"/>
      <c r="Z20" s="39"/>
      <c r="AA20" s="336"/>
      <c r="AB20" s="336"/>
      <c r="AF20" s="1096">
        <f t="shared" ref="AF20" si="18">IF(AA21&gt;=5, S20, 0)</f>
        <v>0</v>
      </c>
      <c r="AG20" s="1096">
        <f t="shared" ref="AG20" si="19">IF(AA21&lt;5, S20, 0)</f>
        <v>0</v>
      </c>
    </row>
    <row r="21" spans="1:33" ht="21.75" customHeight="1">
      <c r="A21" s="29"/>
      <c r="B21" s="1102"/>
      <c r="C21" s="1104"/>
      <c r="D21" s="1106"/>
      <c r="E21" s="1113"/>
      <c r="F21" s="1111"/>
      <c r="G21" s="1111"/>
      <c r="H21" s="1111"/>
      <c r="I21" s="1086"/>
      <c r="J21" s="1087"/>
      <c r="K21" s="1112"/>
      <c r="L21" s="1091"/>
      <c r="M21" s="592"/>
      <c r="N21" s="40">
        <v>0</v>
      </c>
      <c r="O21" s="335" t="str">
        <f t="shared" ref="O21" si="20">R21&amp;U21&amp;V21</f>
        <v>～</v>
      </c>
      <c r="P21" s="1094"/>
      <c r="Q21" s="1095"/>
      <c r="R21" s="1098"/>
      <c r="S21" s="1099"/>
      <c r="T21" s="1099"/>
      <c r="U21" s="41" t="s">
        <v>1222</v>
      </c>
      <c r="V21" s="1099"/>
      <c r="W21" s="1099"/>
      <c r="X21" s="1100"/>
      <c r="Y21" s="619"/>
      <c r="Z21" s="42">
        <f>V21-R21-Y21</f>
        <v>0</v>
      </c>
      <c r="AA21" s="238">
        <f>Z21*24</f>
        <v>0</v>
      </c>
      <c r="AB21" s="239">
        <f>S20*W20</f>
        <v>0</v>
      </c>
      <c r="AF21" s="1097"/>
      <c r="AG21" s="1097"/>
    </row>
    <row r="22" spans="1:33" ht="21.75" customHeight="1">
      <c r="A22" s="29"/>
      <c r="B22" s="1101">
        <v>7</v>
      </c>
      <c r="C22" s="1103">
        <f>IF(AND(OR(F22="〇", G22="〇"), OR(M22="保育士", M22="保育サポーター研修修了", M22="子育て支援員研修修了")), 1, 0)</f>
        <v>0</v>
      </c>
      <c r="D22" s="1105" t="str">
        <f t="shared" ref="D22" si="21">IF(C22=1, M22, "")</f>
        <v/>
      </c>
      <c r="E22" s="1107"/>
      <c r="F22" s="1109"/>
      <c r="G22" s="1109"/>
      <c r="H22" s="1110"/>
      <c r="I22" s="1084"/>
      <c r="J22" s="1085"/>
      <c r="K22" s="1088"/>
      <c r="L22" s="1090"/>
      <c r="M22" s="235"/>
      <c r="N22" s="79"/>
      <c r="O22" s="236" t="str">
        <f t="shared" ref="O22" si="22">R22&amp;S22&amp;T22&amp;U22&amp;V22&amp;W22&amp;X22</f>
        <v>月日、1日0時間</v>
      </c>
      <c r="P22" s="1092"/>
      <c r="Q22" s="1093"/>
      <c r="R22" s="33" t="s">
        <v>1211</v>
      </c>
      <c r="S22" s="241"/>
      <c r="T22" s="34" t="s">
        <v>1212</v>
      </c>
      <c r="U22" s="35" t="s">
        <v>1213</v>
      </c>
      <c r="V22" s="36" t="s">
        <v>1214</v>
      </c>
      <c r="W22" s="37">
        <f>AA23</f>
        <v>0</v>
      </c>
      <c r="X22" s="38" t="s">
        <v>1215</v>
      </c>
      <c r="Y22" s="336"/>
      <c r="Z22" s="39"/>
      <c r="AA22" s="336"/>
      <c r="AB22" s="336"/>
      <c r="AF22" s="1096">
        <f t="shared" ref="AF22" si="23">IF(AA23&gt;=5, S22, 0)</f>
        <v>0</v>
      </c>
      <c r="AG22" s="1096">
        <f t="shared" ref="AG22" si="24">IF(AA23&lt;5, S22, 0)</f>
        <v>0</v>
      </c>
    </row>
    <row r="23" spans="1:33" ht="21.75" customHeight="1">
      <c r="A23" s="29"/>
      <c r="B23" s="1102"/>
      <c r="C23" s="1104"/>
      <c r="D23" s="1106"/>
      <c r="E23" s="1113"/>
      <c r="F23" s="1111"/>
      <c r="G23" s="1111"/>
      <c r="H23" s="1111"/>
      <c r="I23" s="1086"/>
      <c r="J23" s="1087"/>
      <c r="K23" s="1112"/>
      <c r="L23" s="1091"/>
      <c r="M23" s="592"/>
      <c r="N23" s="40">
        <v>0</v>
      </c>
      <c r="O23" s="335" t="str">
        <f t="shared" ref="O23" si="25">R23&amp;U23&amp;V23</f>
        <v>～</v>
      </c>
      <c r="P23" s="1094"/>
      <c r="Q23" s="1095"/>
      <c r="R23" s="1098"/>
      <c r="S23" s="1099"/>
      <c r="T23" s="1099"/>
      <c r="U23" s="41" t="s">
        <v>1222</v>
      </c>
      <c r="V23" s="1099"/>
      <c r="W23" s="1099"/>
      <c r="X23" s="1100"/>
      <c r="Y23" s="619"/>
      <c r="Z23" s="42">
        <f>V23-R23-Y23</f>
        <v>0</v>
      </c>
      <c r="AA23" s="238">
        <f>Z23*24</f>
        <v>0</v>
      </c>
      <c r="AB23" s="239">
        <f>S22*W22</f>
        <v>0</v>
      </c>
      <c r="AF23" s="1097"/>
      <c r="AG23" s="1097"/>
    </row>
    <row r="24" spans="1:33" ht="21.75" customHeight="1">
      <c r="A24" s="29"/>
      <c r="B24" s="1101">
        <v>8</v>
      </c>
      <c r="C24" s="1103">
        <f>IF(AND(OR(F24="〇", G24="〇"), OR(M24="保育士", M24="保育サポーター研修修了", M24="子育て支援員研修修了")), 1, 0)</f>
        <v>0</v>
      </c>
      <c r="D24" s="1105" t="str">
        <f t="shared" ref="D24" si="26">IF(C24=1, M24, "")</f>
        <v/>
      </c>
      <c r="E24" s="1107"/>
      <c r="F24" s="1109"/>
      <c r="G24" s="1109"/>
      <c r="H24" s="1110"/>
      <c r="I24" s="1084"/>
      <c r="J24" s="1085"/>
      <c r="K24" s="1088"/>
      <c r="L24" s="1090"/>
      <c r="M24" s="235"/>
      <c r="N24" s="79"/>
      <c r="O24" s="236" t="str">
        <f t="shared" ref="O24" si="27">R24&amp;S24&amp;T24&amp;U24&amp;V24&amp;W24&amp;X24</f>
        <v>月日、1日0時間</v>
      </c>
      <c r="P24" s="1092"/>
      <c r="Q24" s="1093"/>
      <c r="R24" s="33" t="s">
        <v>1211</v>
      </c>
      <c r="S24" s="241"/>
      <c r="T24" s="34" t="s">
        <v>1212</v>
      </c>
      <c r="U24" s="35" t="s">
        <v>1213</v>
      </c>
      <c r="V24" s="36" t="s">
        <v>1214</v>
      </c>
      <c r="W24" s="37">
        <f>AA25</f>
        <v>0</v>
      </c>
      <c r="X24" s="38" t="s">
        <v>1215</v>
      </c>
      <c r="Y24" s="336"/>
      <c r="Z24" s="39"/>
      <c r="AA24" s="336"/>
      <c r="AB24" s="336"/>
      <c r="AF24" s="1096">
        <f t="shared" ref="AF24" si="28">IF(AA25&gt;=5, S24, 0)</f>
        <v>0</v>
      </c>
      <c r="AG24" s="1096">
        <f t="shared" ref="AG24" si="29">IF(AA25&lt;5, S24, 0)</f>
        <v>0</v>
      </c>
    </row>
    <row r="25" spans="1:33" ht="21.75" customHeight="1">
      <c r="A25" s="29"/>
      <c r="B25" s="1102"/>
      <c r="C25" s="1104"/>
      <c r="D25" s="1106"/>
      <c r="E25" s="1113"/>
      <c r="F25" s="1111"/>
      <c r="G25" s="1111"/>
      <c r="H25" s="1111"/>
      <c r="I25" s="1086"/>
      <c r="J25" s="1087"/>
      <c r="K25" s="1112"/>
      <c r="L25" s="1091"/>
      <c r="M25" s="592"/>
      <c r="N25" s="40">
        <v>0</v>
      </c>
      <c r="O25" s="335" t="str">
        <f t="shared" ref="O25" si="30">R25&amp;U25&amp;V25</f>
        <v>～</v>
      </c>
      <c r="P25" s="1094"/>
      <c r="Q25" s="1095"/>
      <c r="R25" s="1098"/>
      <c r="S25" s="1099"/>
      <c r="T25" s="1099"/>
      <c r="U25" s="41" t="s">
        <v>1222</v>
      </c>
      <c r="V25" s="1099"/>
      <c r="W25" s="1099"/>
      <c r="X25" s="1100"/>
      <c r="Y25" s="619"/>
      <c r="Z25" s="42">
        <f>V25-R25-Y25</f>
        <v>0</v>
      </c>
      <c r="AA25" s="238">
        <f>Z25*24</f>
        <v>0</v>
      </c>
      <c r="AB25" s="239">
        <f>S24*W24</f>
        <v>0</v>
      </c>
      <c r="AF25" s="1097"/>
      <c r="AG25" s="1097"/>
    </row>
    <row r="26" spans="1:33" ht="21.75" customHeight="1">
      <c r="A26" s="29"/>
      <c r="B26" s="1101">
        <v>9</v>
      </c>
      <c r="C26" s="1103">
        <f>IF(AND(OR(F26="〇", G26="〇"), OR(M26="保育士", M26="保育サポーター研修修了", M26="子育て支援員研修修了")), 1, 0)</f>
        <v>0</v>
      </c>
      <c r="D26" s="1105" t="str">
        <f t="shared" ref="D26" si="31">IF(C26=1, M26, "")</f>
        <v/>
      </c>
      <c r="E26" s="1107"/>
      <c r="F26" s="1109"/>
      <c r="G26" s="1109"/>
      <c r="H26" s="1110"/>
      <c r="I26" s="1084"/>
      <c r="J26" s="1085"/>
      <c r="K26" s="1088"/>
      <c r="L26" s="1090"/>
      <c r="M26" s="235"/>
      <c r="N26" s="79"/>
      <c r="O26" s="236" t="str">
        <f t="shared" ref="O26" si="32">R26&amp;S26&amp;T26&amp;U26&amp;V26&amp;W26&amp;X26</f>
        <v>月日、1日0時間</v>
      </c>
      <c r="P26" s="1092"/>
      <c r="Q26" s="1093"/>
      <c r="R26" s="33" t="s">
        <v>1211</v>
      </c>
      <c r="S26" s="241"/>
      <c r="T26" s="34" t="s">
        <v>1212</v>
      </c>
      <c r="U26" s="35" t="s">
        <v>1213</v>
      </c>
      <c r="V26" s="36" t="s">
        <v>1214</v>
      </c>
      <c r="W26" s="37">
        <f>AA27</f>
        <v>0</v>
      </c>
      <c r="X26" s="38" t="s">
        <v>1215</v>
      </c>
      <c r="Y26" s="336"/>
      <c r="Z26" s="39"/>
      <c r="AA26" s="336"/>
      <c r="AB26" s="336"/>
      <c r="AF26" s="1096">
        <f t="shared" ref="AF26" si="33">IF(AA27&gt;=5, S26, 0)</f>
        <v>0</v>
      </c>
      <c r="AG26" s="1096">
        <f t="shared" ref="AG26" si="34">IF(AA27&lt;5, S26, 0)</f>
        <v>0</v>
      </c>
    </row>
    <row r="27" spans="1:33" ht="21.75" customHeight="1">
      <c r="A27" s="29"/>
      <c r="B27" s="1102"/>
      <c r="C27" s="1104"/>
      <c r="D27" s="1106"/>
      <c r="E27" s="1113"/>
      <c r="F27" s="1111"/>
      <c r="G27" s="1111"/>
      <c r="H27" s="1111"/>
      <c r="I27" s="1086"/>
      <c r="J27" s="1087"/>
      <c r="K27" s="1112"/>
      <c r="L27" s="1091"/>
      <c r="M27" s="592"/>
      <c r="N27" s="40">
        <v>0</v>
      </c>
      <c r="O27" s="335" t="str">
        <f t="shared" ref="O27" si="35">R27&amp;U27&amp;V27</f>
        <v>～</v>
      </c>
      <c r="P27" s="1094"/>
      <c r="Q27" s="1095"/>
      <c r="R27" s="1098"/>
      <c r="S27" s="1099"/>
      <c r="T27" s="1099"/>
      <c r="U27" s="41" t="s">
        <v>1222</v>
      </c>
      <c r="V27" s="1099"/>
      <c r="W27" s="1099"/>
      <c r="X27" s="1100"/>
      <c r="Y27" s="619"/>
      <c r="Z27" s="42">
        <f>V27-R27-Y27</f>
        <v>0</v>
      </c>
      <c r="AA27" s="238">
        <f>Z27*24</f>
        <v>0</v>
      </c>
      <c r="AB27" s="239">
        <f>S26*W26</f>
        <v>0</v>
      </c>
      <c r="AF27" s="1097"/>
      <c r="AG27" s="1097"/>
    </row>
    <row r="28" spans="1:33" ht="21.65" customHeight="1">
      <c r="A28" s="29"/>
      <c r="B28" s="1101">
        <v>10</v>
      </c>
      <c r="C28" s="1103">
        <f>IF(AND(OR(F28="〇", G28="〇"), OR(M28="保育士", M28="保育サポーター研修修了", M28="子育て支援員研修修了")), 1, 0)</f>
        <v>0</v>
      </c>
      <c r="D28" s="1105" t="str">
        <f t="shared" ref="D28" si="36">IF(C28=1, M28, "")</f>
        <v/>
      </c>
      <c r="E28" s="1107"/>
      <c r="F28" s="1109"/>
      <c r="G28" s="1109"/>
      <c r="H28" s="1110"/>
      <c r="I28" s="1084"/>
      <c r="J28" s="1085"/>
      <c r="K28" s="1088"/>
      <c r="L28" s="1090"/>
      <c r="M28" s="235"/>
      <c r="N28" s="79"/>
      <c r="O28" s="236" t="str">
        <f t="shared" ref="O28" si="37">R28&amp;S28&amp;T28&amp;U28&amp;V28&amp;W28&amp;X28</f>
        <v>月日、1日0時間</v>
      </c>
      <c r="P28" s="1092"/>
      <c r="Q28" s="1093"/>
      <c r="R28" s="33" t="s">
        <v>1211</v>
      </c>
      <c r="S28" s="241"/>
      <c r="T28" s="34" t="s">
        <v>1212</v>
      </c>
      <c r="U28" s="35" t="s">
        <v>1213</v>
      </c>
      <c r="V28" s="36" t="s">
        <v>1214</v>
      </c>
      <c r="W28" s="37">
        <f>AA29</f>
        <v>0</v>
      </c>
      <c r="X28" s="38" t="s">
        <v>1215</v>
      </c>
      <c r="Y28" s="336"/>
      <c r="Z28" s="39"/>
      <c r="AA28" s="336"/>
      <c r="AB28" s="336"/>
      <c r="AF28" s="1096">
        <f t="shared" ref="AF28" si="38">IF(AA29&gt;=5, S28, 0)</f>
        <v>0</v>
      </c>
      <c r="AG28" s="1096">
        <f t="shared" ref="AG28" si="39">IF(AA29&lt;5, S28, 0)</f>
        <v>0</v>
      </c>
    </row>
    <row r="29" spans="1:33" ht="21.75" customHeight="1">
      <c r="A29" s="29"/>
      <c r="B29" s="1102"/>
      <c r="C29" s="1104"/>
      <c r="D29" s="1106"/>
      <c r="E29" s="1113"/>
      <c r="F29" s="1111"/>
      <c r="G29" s="1111"/>
      <c r="H29" s="1111"/>
      <c r="I29" s="1086"/>
      <c r="J29" s="1087"/>
      <c r="K29" s="1112"/>
      <c r="L29" s="1091"/>
      <c r="M29" s="592"/>
      <c r="N29" s="40">
        <v>0</v>
      </c>
      <c r="O29" s="335" t="str">
        <f t="shared" ref="O29" si="40">R29&amp;U29&amp;V29</f>
        <v>～</v>
      </c>
      <c r="P29" s="1094"/>
      <c r="Q29" s="1095"/>
      <c r="R29" s="1098"/>
      <c r="S29" s="1099"/>
      <c r="T29" s="1099"/>
      <c r="U29" s="41" t="s">
        <v>1222</v>
      </c>
      <c r="V29" s="1099"/>
      <c r="W29" s="1099"/>
      <c r="X29" s="1100"/>
      <c r="Y29" s="619"/>
      <c r="Z29" s="42">
        <f>V29-R29-Y29</f>
        <v>0</v>
      </c>
      <c r="AA29" s="238">
        <f>Z29*24</f>
        <v>0</v>
      </c>
      <c r="AB29" s="239">
        <f>S28*W28</f>
        <v>0</v>
      </c>
      <c r="AF29" s="1097"/>
      <c r="AG29" s="1097"/>
    </row>
    <row r="30" spans="1:33" ht="21.75" customHeight="1">
      <c r="A30" s="29"/>
      <c r="B30" s="1101">
        <v>11</v>
      </c>
      <c r="C30" s="1103">
        <f>IF(AND(OR(F30="〇", G30="〇"), OR(M30="保育士", M30="保育サポーター研修修了", M30="子育て支援員研修修了")), 1, 0)</f>
        <v>0</v>
      </c>
      <c r="D30" s="1105" t="str">
        <f t="shared" ref="D30" si="41">IF(C30=1, M30, "")</f>
        <v/>
      </c>
      <c r="E30" s="1107"/>
      <c r="F30" s="1109"/>
      <c r="G30" s="1109"/>
      <c r="H30" s="1110"/>
      <c r="I30" s="1084"/>
      <c r="J30" s="1085"/>
      <c r="K30" s="1088"/>
      <c r="L30" s="1090"/>
      <c r="M30" s="235"/>
      <c r="N30" s="79"/>
      <c r="O30" s="236" t="str">
        <f>R30&amp;S30&amp;T30&amp;U30&amp;V30&amp;W30&amp;X30</f>
        <v>月日、1日0時間</v>
      </c>
      <c r="P30" s="1092"/>
      <c r="Q30" s="1093"/>
      <c r="R30" s="33" t="s">
        <v>1211</v>
      </c>
      <c r="S30" s="241"/>
      <c r="T30" s="34" t="s">
        <v>1212</v>
      </c>
      <c r="U30" s="35" t="s">
        <v>1213</v>
      </c>
      <c r="V30" s="36" t="s">
        <v>1214</v>
      </c>
      <c r="W30" s="37">
        <f>AA31</f>
        <v>0</v>
      </c>
      <c r="X30" s="38" t="s">
        <v>1215</v>
      </c>
      <c r="Y30" s="336"/>
      <c r="Z30" s="39"/>
      <c r="AA30" s="336"/>
      <c r="AB30" s="336"/>
      <c r="AF30" s="1096">
        <f t="shared" ref="AF30" si="42">IF(AA31&gt;=5, S30, 0)</f>
        <v>0</v>
      </c>
      <c r="AG30" s="1096">
        <f t="shared" ref="AG30" si="43">IF(AA31&lt;5, S30, 0)</f>
        <v>0</v>
      </c>
    </row>
    <row r="31" spans="1:33" ht="21.75" customHeight="1">
      <c r="A31" s="29"/>
      <c r="B31" s="1102"/>
      <c r="C31" s="1104"/>
      <c r="D31" s="1106"/>
      <c r="E31" s="1113"/>
      <c r="F31" s="1111"/>
      <c r="G31" s="1111"/>
      <c r="H31" s="1111"/>
      <c r="I31" s="1086"/>
      <c r="J31" s="1087"/>
      <c r="K31" s="1112"/>
      <c r="L31" s="1091"/>
      <c r="M31" s="592"/>
      <c r="N31" s="40">
        <v>0</v>
      </c>
      <c r="O31" s="335" t="str">
        <f>R31&amp;U31&amp;V31</f>
        <v>～</v>
      </c>
      <c r="P31" s="1094"/>
      <c r="Q31" s="1095"/>
      <c r="R31" s="1098"/>
      <c r="S31" s="1099"/>
      <c r="T31" s="1099"/>
      <c r="U31" s="41" t="s">
        <v>1222</v>
      </c>
      <c r="V31" s="1099"/>
      <c r="W31" s="1099"/>
      <c r="X31" s="1100"/>
      <c r="Y31" s="619"/>
      <c r="Z31" s="42">
        <f>V31-R31-Y31</f>
        <v>0</v>
      </c>
      <c r="AA31" s="238">
        <f>Z31*24</f>
        <v>0</v>
      </c>
      <c r="AB31" s="239">
        <f>S30*W30</f>
        <v>0</v>
      </c>
      <c r="AF31" s="1097"/>
      <c r="AG31" s="1097"/>
    </row>
    <row r="32" spans="1:33" ht="21.75" customHeight="1">
      <c r="A32" s="29"/>
      <c r="B32" s="1101">
        <v>12</v>
      </c>
      <c r="C32" s="1103">
        <f>IF(AND(OR(F32="〇", G32="〇"), OR(M32="保育士", M32="保育サポーター研修修了", M32="子育て支援員研修修了")), 1, 0)</f>
        <v>0</v>
      </c>
      <c r="D32" s="1105" t="str">
        <f t="shared" ref="D32" si="44">IF(C32=1, M32, "")</f>
        <v/>
      </c>
      <c r="E32" s="1107"/>
      <c r="F32" s="1109"/>
      <c r="G32" s="1109"/>
      <c r="H32" s="1110"/>
      <c r="I32" s="1084"/>
      <c r="J32" s="1085"/>
      <c r="K32" s="1088"/>
      <c r="L32" s="1090"/>
      <c r="M32" s="235"/>
      <c r="N32" s="79"/>
      <c r="O32" s="236" t="str">
        <f t="shared" ref="O32" si="45">R32&amp;S32&amp;T32&amp;U32&amp;V32&amp;W32&amp;X32</f>
        <v>月日、1日0時間</v>
      </c>
      <c r="P32" s="1092"/>
      <c r="Q32" s="1093"/>
      <c r="R32" s="33" t="s">
        <v>1211</v>
      </c>
      <c r="S32" s="241"/>
      <c r="T32" s="34" t="s">
        <v>1212</v>
      </c>
      <c r="U32" s="35" t="s">
        <v>1213</v>
      </c>
      <c r="V32" s="36" t="s">
        <v>1214</v>
      </c>
      <c r="W32" s="37">
        <f>AA33</f>
        <v>0</v>
      </c>
      <c r="X32" s="38" t="s">
        <v>1215</v>
      </c>
      <c r="Y32" s="336"/>
      <c r="Z32" s="39"/>
      <c r="AA32" s="336"/>
      <c r="AB32" s="336"/>
      <c r="AF32" s="1096">
        <f t="shared" ref="AF32" si="46">IF(AA33&gt;=5, S32, 0)</f>
        <v>0</v>
      </c>
      <c r="AG32" s="1096">
        <f t="shared" ref="AG32" si="47">IF(AA33&lt;5, S32, 0)</f>
        <v>0</v>
      </c>
    </row>
    <row r="33" spans="1:33" ht="21.75" customHeight="1">
      <c r="A33" s="29"/>
      <c r="B33" s="1102"/>
      <c r="C33" s="1104"/>
      <c r="D33" s="1106"/>
      <c r="E33" s="1113"/>
      <c r="F33" s="1111"/>
      <c r="G33" s="1111"/>
      <c r="H33" s="1111"/>
      <c r="I33" s="1086"/>
      <c r="J33" s="1087"/>
      <c r="K33" s="1112"/>
      <c r="L33" s="1091"/>
      <c r="M33" s="592"/>
      <c r="N33" s="40">
        <v>0</v>
      </c>
      <c r="O33" s="335" t="str">
        <f t="shared" ref="O33" si="48">R33&amp;U33&amp;V33</f>
        <v>～</v>
      </c>
      <c r="P33" s="1094"/>
      <c r="Q33" s="1095"/>
      <c r="R33" s="1098"/>
      <c r="S33" s="1099"/>
      <c r="T33" s="1099"/>
      <c r="U33" s="41" t="s">
        <v>1222</v>
      </c>
      <c r="V33" s="1099"/>
      <c r="W33" s="1099"/>
      <c r="X33" s="1100"/>
      <c r="Y33" s="619"/>
      <c r="Z33" s="42">
        <f>V33-R33-Y33</f>
        <v>0</v>
      </c>
      <c r="AA33" s="238">
        <f>Z33*24</f>
        <v>0</v>
      </c>
      <c r="AB33" s="239">
        <f>S32*W32</f>
        <v>0</v>
      </c>
      <c r="AF33" s="1097"/>
      <c r="AG33" s="1097"/>
    </row>
    <row r="34" spans="1:33" ht="21.75" customHeight="1">
      <c r="A34" s="29"/>
      <c r="B34" s="1101">
        <v>13</v>
      </c>
      <c r="C34" s="1103">
        <f>IF(AND(OR(F34="〇", G34="〇"), OR(M34="保育士", M34="保育サポーター研修修了", M34="子育て支援員研修修了")), 1, 0)</f>
        <v>0</v>
      </c>
      <c r="D34" s="1105" t="str">
        <f t="shared" ref="D34" si="49">IF(C34=1, M34, "")</f>
        <v/>
      </c>
      <c r="E34" s="1107"/>
      <c r="F34" s="1109"/>
      <c r="G34" s="1109"/>
      <c r="H34" s="1110"/>
      <c r="I34" s="1084"/>
      <c r="J34" s="1085"/>
      <c r="K34" s="1088"/>
      <c r="L34" s="1090"/>
      <c r="M34" s="235"/>
      <c r="N34" s="79"/>
      <c r="O34" s="236" t="str">
        <f t="shared" ref="O34" si="50">R34&amp;S34&amp;T34&amp;U34&amp;V34&amp;W34&amp;X34</f>
        <v>月日、1日0時間</v>
      </c>
      <c r="P34" s="1092"/>
      <c r="Q34" s="1093"/>
      <c r="R34" s="33" t="s">
        <v>1211</v>
      </c>
      <c r="S34" s="241"/>
      <c r="T34" s="34" t="s">
        <v>1212</v>
      </c>
      <c r="U34" s="35" t="s">
        <v>1213</v>
      </c>
      <c r="V34" s="36" t="s">
        <v>1214</v>
      </c>
      <c r="W34" s="37">
        <f>AA35</f>
        <v>0</v>
      </c>
      <c r="X34" s="38" t="s">
        <v>1215</v>
      </c>
      <c r="Y34" s="336"/>
      <c r="Z34" s="39"/>
      <c r="AA34" s="336"/>
      <c r="AB34" s="336"/>
      <c r="AF34" s="1096">
        <f t="shared" ref="AF34" si="51">IF(AA35&gt;=5, S34, 0)</f>
        <v>0</v>
      </c>
      <c r="AG34" s="1096">
        <f t="shared" ref="AG34" si="52">IF(AA35&lt;5, S34, 0)</f>
        <v>0</v>
      </c>
    </row>
    <row r="35" spans="1:33" ht="21.75" customHeight="1">
      <c r="A35" s="29"/>
      <c r="B35" s="1102"/>
      <c r="C35" s="1104"/>
      <c r="D35" s="1106"/>
      <c r="E35" s="1113"/>
      <c r="F35" s="1111"/>
      <c r="G35" s="1111"/>
      <c r="H35" s="1111"/>
      <c r="I35" s="1086"/>
      <c r="J35" s="1087"/>
      <c r="K35" s="1112"/>
      <c r="L35" s="1091"/>
      <c r="M35" s="592"/>
      <c r="N35" s="40">
        <v>0</v>
      </c>
      <c r="O35" s="335" t="str">
        <f t="shared" ref="O35" si="53">R35&amp;U35&amp;V35</f>
        <v>～</v>
      </c>
      <c r="P35" s="1094"/>
      <c r="Q35" s="1095"/>
      <c r="R35" s="1098"/>
      <c r="S35" s="1099"/>
      <c r="T35" s="1099"/>
      <c r="U35" s="41" t="s">
        <v>1222</v>
      </c>
      <c r="V35" s="1099"/>
      <c r="W35" s="1099"/>
      <c r="X35" s="1100"/>
      <c r="Y35" s="619"/>
      <c r="Z35" s="42">
        <f>V35-R35-Y35</f>
        <v>0</v>
      </c>
      <c r="AA35" s="238">
        <f>Z35*24</f>
        <v>0</v>
      </c>
      <c r="AB35" s="239">
        <f>S34*W34</f>
        <v>0</v>
      </c>
      <c r="AF35" s="1097"/>
      <c r="AG35" s="1097"/>
    </row>
    <row r="36" spans="1:33" ht="21.75" customHeight="1">
      <c r="A36" s="29"/>
      <c r="B36" s="1101">
        <v>14</v>
      </c>
      <c r="C36" s="1103">
        <f>IF(AND(OR(F36="〇", G36="〇"), OR(M36="保育士", M36="保育サポーター研修修了", M36="子育て支援員研修修了")), 1, 0)</f>
        <v>0</v>
      </c>
      <c r="D36" s="1105" t="str">
        <f t="shared" ref="D36" si="54">IF(C36=1, M36, "")</f>
        <v/>
      </c>
      <c r="E36" s="1107"/>
      <c r="F36" s="1109"/>
      <c r="G36" s="1109"/>
      <c r="H36" s="1110"/>
      <c r="I36" s="1084"/>
      <c r="J36" s="1085"/>
      <c r="K36" s="1088"/>
      <c r="L36" s="1090"/>
      <c r="M36" s="235"/>
      <c r="N36" s="79"/>
      <c r="O36" s="236" t="str">
        <f t="shared" ref="O36" si="55">R36&amp;S36&amp;T36&amp;U36&amp;V36&amp;W36&amp;X36</f>
        <v>月日、1日0時間</v>
      </c>
      <c r="P36" s="1092"/>
      <c r="Q36" s="1093"/>
      <c r="R36" s="33" t="s">
        <v>1211</v>
      </c>
      <c r="S36" s="241"/>
      <c r="T36" s="34" t="s">
        <v>1212</v>
      </c>
      <c r="U36" s="35" t="s">
        <v>1213</v>
      </c>
      <c r="V36" s="36" t="s">
        <v>1214</v>
      </c>
      <c r="W36" s="37">
        <f>AA37</f>
        <v>0</v>
      </c>
      <c r="X36" s="38" t="s">
        <v>1215</v>
      </c>
      <c r="Y36" s="336"/>
      <c r="Z36" s="39"/>
      <c r="AA36" s="336"/>
      <c r="AB36" s="336"/>
      <c r="AF36" s="1096">
        <f t="shared" ref="AF36" si="56">IF(AA37&gt;=5, S36, 0)</f>
        <v>0</v>
      </c>
      <c r="AG36" s="1096">
        <f t="shared" ref="AG36" si="57">IF(AA37&lt;5, S36, 0)</f>
        <v>0</v>
      </c>
    </row>
    <row r="37" spans="1:33" ht="21.75" customHeight="1">
      <c r="A37" s="29"/>
      <c r="B37" s="1102"/>
      <c r="C37" s="1104"/>
      <c r="D37" s="1106"/>
      <c r="E37" s="1113"/>
      <c r="F37" s="1111"/>
      <c r="G37" s="1111"/>
      <c r="H37" s="1111"/>
      <c r="I37" s="1086"/>
      <c r="J37" s="1087"/>
      <c r="K37" s="1112"/>
      <c r="L37" s="1091"/>
      <c r="M37" s="592"/>
      <c r="N37" s="40">
        <v>0</v>
      </c>
      <c r="O37" s="335" t="str">
        <f t="shared" ref="O37" si="58">R37&amp;U37&amp;V37</f>
        <v>～</v>
      </c>
      <c r="P37" s="1094"/>
      <c r="Q37" s="1095"/>
      <c r="R37" s="1098"/>
      <c r="S37" s="1099"/>
      <c r="T37" s="1099"/>
      <c r="U37" s="41" t="s">
        <v>1222</v>
      </c>
      <c r="V37" s="1099"/>
      <c r="W37" s="1099"/>
      <c r="X37" s="1100"/>
      <c r="Y37" s="619"/>
      <c r="Z37" s="42">
        <f>V37-R37-Y37</f>
        <v>0</v>
      </c>
      <c r="AA37" s="238">
        <f>Z37*24</f>
        <v>0</v>
      </c>
      <c r="AB37" s="239">
        <f>S36*W36</f>
        <v>0</v>
      </c>
      <c r="AF37" s="1097"/>
      <c r="AG37" s="1097"/>
    </row>
    <row r="38" spans="1:33" ht="21.75" customHeight="1">
      <c r="A38" s="29"/>
      <c r="B38" s="1101">
        <v>15</v>
      </c>
      <c r="C38" s="1103">
        <f>IF(AND(OR(F38="〇", G38="〇"), OR(M38="保育士", M38="保育サポーター研修修了", M38="子育て支援員研修修了")), 1, 0)</f>
        <v>0</v>
      </c>
      <c r="D38" s="1105" t="str">
        <f t="shared" ref="D38" si="59">IF(C38=1, M38, "")</f>
        <v/>
      </c>
      <c r="E38" s="1107"/>
      <c r="F38" s="1109"/>
      <c r="G38" s="1109"/>
      <c r="H38" s="1110"/>
      <c r="I38" s="1084"/>
      <c r="J38" s="1085"/>
      <c r="K38" s="1088"/>
      <c r="L38" s="1090"/>
      <c r="M38" s="235"/>
      <c r="N38" s="79"/>
      <c r="O38" s="236" t="str">
        <f t="shared" ref="O38" si="60">R38&amp;S38&amp;T38&amp;U38&amp;V38&amp;W38&amp;X38</f>
        <v>月日、1日0時間</v>
      </c>
      <c r="P38" s="1092"/>
      <c r="Q38" s="1093"/>
      <c r="R38" s="33" t="s">
        <v>1211</v>
      </c>
      <c r="S38" s="241"/>
      <c r="T38" s="34" t="s">
        <v>1212</v>
      </c>
      <c r="U38" s="35" t="s">
        <v>1213</v>
      </c>
      <c r="V38" s="36" t="s">
        <v>1214</v>
      </c>
      <c r="W38" s="37">
        <f>AA39</f>
        <v>0</v>
      </c>
      <c r="X38" s="38" t="s">
        <v>1215</v>
      </c>
      <c r="Y38" s="336"/>
      <c r="Z38" s="39"/>
      <c r="AA38" s="336"/>
      <c r="AB38" s="336"/>
      <c r="AF38" s="1096">
        <f t="shared" ref="AF38" si="61">IF(AA39&gt;=5, S38, 0)</f>
        <v>0</v>
      </c>
      <c r="AG38" s="1096">
        <f t="shared" ref="AG38" si="62">IF(AA39&lt;5, S38, 0)</f>
        <v>0</v>
      </c>
    </row>
    <row r="39" spans="1:33" ht="21.75" customHeight="1" thickBot="1">
      <c r="A39" s="29"/>
      <c r="B39" s="1102"/>
      <c r="C39" s="1104"/>
      <c r="D39" s="1106"/>
      <c r="E39" s="1113"/>
      <c r="F39" s="1111"/>
      <c r="G39" s="1111"/>
      <c r="H39" s="1111"/>
      <c r="I39" s="1086"/>
      <c r="J39" s="1087"/>
      <c r="K39" s="1112"/>
      <c r="L39" s="1091"/>
      <c r="M39" s="592"/>
      <c r="N39" s="40">
        <v>0</v>
      </c>
      <c r="O39" s="335" t="str">
        <f t="shared" ref="O39" si="63">R39&amp;U39&amp;V39</f>
        <v>～</v>
      </c>
      <c r="P39" s="1094"/>
      <c r="Q39" s="1095"/>
      <c r="R39" s="1098"/>
      <c r="S39" s="1099"/>
      <c r="T39" s="1099"/>
      <c r="U39" s="41" t="s">
        <v>1222</v>
      </c>
      <c r="V39" s="1099"/>
      <c r="W39" s="1099"/>
      <c r="X39" s="1100"/>
      <c r="Y39" s="619"/>
      <c r="Z39" s="42">
        <f>V39-R39-Y39</f>
        <v>0</v>
      </c>
      <c r="AA39" s="238">
        <f>Z39*24</f>
        <v>0</v>
      </c>
      <c r="AB39" s="239">
        <f>S38*W38</f>
        <v>0</v>
      </c>
      <c r="AF39" s="1097"/>
      <c r="AG39" s="1097"/>
    </row>
    <row r="40" spans="1:33" ht="21.75" hidden="1" customHeight="1">
      <c r="A40" s="29"/>
      <c r="B40" s="1101">
        <v>16</v>
      </c>
      <c r="C40" s="1103">
        <f>IF(AND(OR(F40="〇", G40="〇"), OR(M40="保育士", M40="保育サポーター研修修了", M40="子育て支援員研修修了")), 1, 0)</f>
        <v>0</v>
      </c>
      <c r="D40" s="1105" t="str">
        <f t="shared" ref="D40" si="64">IF(C40=1, M40, "")</f>
        <v/>
      </c>
      <c r="E40" s="1107"/>
      <c r="F40" s="1109"/>
      <c r="G40" s="1109"/>
      <c r="H40" s="1110"/>
      <c r="I40" s="1084"/>
      <c r="J40" s="1085"/>
      <c r="K40" s="1088"/>
      <c r="L40" s="1090"/>
      <c r="M40" s="235"/>
      <c r="N40" s="79"/>
      <c r="O40" s="236" t="str">
        <f t="shared" ref="O40" si="65">R40&amp;S40&amp;T40&amp;U40&amp;V40&amp;W40&amp;X40</f>
        <v>月日、1日0時間</v>
      </c>
      <c r="P40" s="1092"/>
      <c r="Q40" s="1093"/>
      <c r="R40" s="33" t="s">
        <v>1211</v>
      </c>
      <c r="S40" s="241"/>
      <c r="T40" s="34" t="s">
        <v>1212</v>
      </c>
      <c r="U40" s="35" t="s">
        <v>1213</v>
      </c>
      <c r="V40" s="36" t="s">
        <v>1214</v>
      </c>
      <c r="W40" s="37">
        <f>AA41</f>
        <v>0</v>
      </c>
      <c r="X40" s="38" t="s">
        <v>1215</v>
      </c>
      <c r="Y40" s="336"/>
      <c r="Z40" s="39"/>
      <c r="AA40" s="336"/>
      <c r="AB40" s="336"/>
      <c r="AF40" s="1096">
        <f>IF(AA41&gt;=5, S40, 0)</f>
        <v>0</v>
      </c>
      <c r="AG40" s="1096">
        <f>IF(AA41&lt;5, S40, 0)</f>
        <v>0</v>
      </c>
    </row>
    <row r="41" spans="1:33" ht="21.75" hidden="1" customHeight="1">
      <c r="A41" s="29"/>
      <c r="B41" s="1102"/>
      <c r="C41" s="1104"/>
      <c r="D41" s="1106"/>
      <c r="E41" s="1113"/>
      <c r="F41" s="1111"/>
      <c r="G41" s="1111"/>
      <c r="H41" s="1111"/>
      <c r="I41" s="1086"/>
      <c r="J41" s="1087"/>
      <c r="K41" s="1112"/>
      <c r="L41" s="1091"/>
      <c r="M41" s="592"/>
      <c r="N41" s="40">
        <v>0</v>
      </c>
      <c r="O41" s="335" t="str">
        <f t="shared" ref="O41" si="66">R41&amp;U41&amp;V41</f>
        <v>～</v>
      </c>
      <c r="P41" s="1094"/>
      <c r="Q41" s="1095"/>
      <c r="R41" s="1098"/>
      <c r="S41" s="1099"/>
      <c r="T41" s="1099"/>
      <c r="U41" s="41" t="s">
        <v>1222</v>
      </c>
      <c r="V41" s="1099"/>
      <c r="W41" s="1099"/>
      <c r="X41" s="1100"/>
      <c r="Y41" s="619"/>
      <c r="Z41" s="42">
        <f>V41-R41-Y41</f>
        <v>0</v>
      </c>
      <c r="AA41" s="238">
        <f>Z41*24</f>
        <v>0</v>
      </c>
      <c r="AB41" s="239">
        <f>S40*W40</f>
        <v>0</v>
      </c>
      <c r="AF41" s="1097"/>
      <c r="AG41" s="1097"/>
    </row>
    <row r="42" spans="1:33" ht="21.75" hidden="1" customHeight="1">
      <c r="A42" s="29"/>
      <c r="B42" s="1101">
        <v>17</v>
      </c>
      <c r="C42" s="1103">
        <f>IF(AND(OR(F42="〇", G42="〇"), OR(M42="保育士", M42="保育サポーター研修修了", M42="子育て支援員研修修了")), 1, 0)</f>
        <v>0</v>
      </c>
      <c r="D42" s="1105" t="str">
        <f t="shared" ref="D42" si="67">IF(C42=1, M42, "")</f>
        <v/>
      </c>
      <c r="E42" s="1107"/>
      <c r="F42" s="1109"/>
      <c r="G42" s="1109"/>
      <c r="H42" s="1110"/>
      <c r="I42" s="1084"/>
      <c r="J42" s="1085"/>
      <c r="K42" s="1088"/>
      <c r="L42" s="1090"/>
      <c r="M42" s="235"/>
      <c r="N42" s="79"/>
      <c r="O42" s="236" t="str">
        <f t="shared" ref="O42" si="68">R42&amp;S42&amp;T42&amp;U42&amp;V42&amp;W42&amp;X42</f>
        <v>月日、1日0時間</v>
      </c>
      <c r="P42" s="1092"/>
      <c r="Q42" s="1093"/>
      <c r="R42" s="33" t="s">
        <v>1211</v>
      </c>
      <c r="S42" s="241"/>
      <c r="T42" s="34" t="s">
        <v>1212</v>
      </c>
      <c r="U42" s="35" t="s">
        <v>1213</v>
      </c>
      <c r="V42" s="36" t="s">
        <v>1214</v>
      </c>
      <c r="W42" s="37">
        <f>AA43</f>
        <v>0</v>
      </c>
      <c r="X42" s="38" t="s">
        <v>1215</v>
      </c>
      <c r="Y42" s="336"/>
      <c r="Z42" s="39"/>
      <c r="AA42" s="336"/>
      <c r="AB42" s="336"/>
      <c r="AF42" s="1096">
        <f>IF(AA43&gt;=5, S42, 0)</f>
        <v>0</v>
      </c>
      <c r="AG42" s="1096">
        <f>IF(AA43&lt;5, S42, 0)</f>
        <v>0</v>
      </c>
    </row>
    <row r="43" spans="1:33" ht="21.75" hidden="1" customHeight="1">
      <c r="A43" s="29"/>
      <c r="B43" s="1102"/>
      <c r="C43" s="1104"/>
      <c r="D43" s="1106"/>
      <c r="E43" s="1113"/>
      <c r="F43" s="1111"/>
      <c r="G43" s="1111"/>
      <c r="H43" s="1111"/>
      <c r="I43" s="1086"/>
      <c r="J43" s="1087"/>
      <c r="K43" s="1112"/>
      <c r="L43" s="1091"/>
      <c r="M43" s="592"/>
      <c r="N43" s="40">
        <v>0</v>
      </c>
      <c r="O43" s="335" t="str">
        <f t="shared" ref="O43" si="69">R43&amp;U43&amp;V43</f>
        <v>～</v>
      </c>
      <c r="P43" s="1094"/>
      <c r="Q43" s="1095"/>
      <c r="R43" s="1098"/>
      <c r="S43" s="1099"/>
      <c r="T43" s="1099"/>
      <c r="U43" s="41" t="s">
        <v>1222</v>
      </c>
      <c r="V43" s="1099"/>
      <c r="W43" s="1099"/>
      <c r="X43" s="1100"/>
      <c r="Y43" s="619"/>
      <c r="Z43" s="42">
        <f>V43-R43-Y43</f>
        <v>0</v>
      </c>
      <c r="AA43" s="238">
        <f>Z43*24</f>
        <v>0</v>
      </c>
      <c r="AB43" s="239">
        <f>S42*W42</f>
        <v>0</v>
      </c>
      <c r="AF43" s="1097"/>
      <c r="AG43" s="1097"/>
    </row>
    <row r="44" spans="1:33" ht="21.75" hidden="1" customHeight="1">
      <c r="A44" s="29"/>
      <c r="B44" s="1101">
        <v>18</v>
      </c>
      <c r="C44" s="1103">
        <f>IF(AND(OR(F44="〇", G44="〇"), OR(M44="保育士", M44="保育サポーター研修修了", M44="子育て支援員研修修了")), 1, 0)</f>
        <v>0</v>
      </c>
      <c r="D44" s="1105" t="str">
        <f t="shared" ref="D44" si="70">IF(C44=1, M44, "")</f>
        <v/>
      </c>
      <c r="E44" s="1107"/>
      <c r="F44" s="1109"/>
      <c r="G44" s="1109"/>
      <c r="H44" s="1110"/>
      <c r="I44" s="1084"/>
      <c r="J44" s="1085"/>
      <c r="K44" s="1088"/>
      <c r="L44" s="1090"/>
      <c r="M44" s="235"/>
      <c r="N44" s="79"/>
      <c r="O44" s="236" t="str">
        <f t="shared" ref="O44" si="71">R44&amp;S44&amp;T44&amp;U44&amp;V44&amp;W44&amp;X44</f>
        <v>月日、1日0時間</v>
      </c>
      <c r="P44" s="1092"/>
      <c r="Q44" s="1093"/>
      <c r="R44" s="33" t="s">
        <v>1211</v>
      </c>
      <c r="S44" s="241"/>
      <c r="T44" s="34" t="s">
        <v>1212</v>
      </c>
      <c r="U44" s="35" t="s">
        <v>1213</v>
      </c>
      <c r="V44" s="36" t="s">
        <v>1214</v>
      </c>
      <c r="W44" s="37">
        <f>AA45</f>
        <v>0</v>
      </c>
      <c r="X44" s="38" t="s">
        <v>1215</v>
      </c>
      <c r="Y44" s="336"/>
      <c r="Z44" s="39"/>
      <c r="AA44" s="336"/>
      <c r="AB44" s="336"/>
      <c r="AF44" s="1096">
        <f>IF(AA45&gt;=5, S44, 0)</f>
        <v>0</v>
      </c>
      <c r="AG44" s="1096">
        <f>IF(AA45&lt;5, S44, 0)</f>
        <v>0</v>
      </c>
    </row>
    <row r="45" spans="1:33" ht="21.75" hidden="1" customHeight="1">
      <c r="A45" s="29"/>
      <c r="B45" s="1102"/>
      <c r="C45" s="1104"/>
      <c r="D45" s="1106"/>
      <c r="E45" s="1113"/>
      <c r="F45" s="1111"/>
      <c r="G45" s="1111"/>
      <c r="H45" s="1111"/>
      <c r="I45" s="1086"/>
      <c r="J45" s="1087"/>
      <c r="K45" s="1112"/>
      <c r="L45" s="1091"/>
      <c r="M45" s="592"/>
      <c r="N45" s="40">
        <v>0</v>
      </c>
      <c r="O45" s="335" t="str">
        <f t="shared" ref="O45" si="72">R45&amp;U45&amp;V45</f>
        <v>～</v>
      </c>
      <c r="P45" s="1094"/>
      <c r="Q45" s="1095"/>
      <c r="R45" s="1098"/>
      <c r="S45" s="1099"/>
      <c r="T45" s="1099"/>
      <c r="U45" s="41" t="s">
        <v>1222</v>
      </c>
      <c r="V45" s="1099"/>
      <c r="W45" s="1099"/>
      <c r="X45" s="1100"/>
      <c r="Y45" s="619"/>
      <c r="Z45" s="42">
        <f>V45-R45-Y45</f>
        <v>0</v>
      </c>
      <c r="AA45" s="238">
        <f>Z45*24</f>
        <v>0</v>
      </c>
      <c r="AB45" s="239">
        <f>S44*W44</f>
        <v>0</v>
      </c>
      <c r="AF45" s="1097"/>
      <c r="AG45" s="1097"/>
    </row>
    <row r="46" spans="1:33" ht="21.75" hidden="1" customHeight="1">
      <c r="A46" s="29"/>
      <c r="B46" s="1101">
        <v>19</v>
      </c>
      <c r="C46" s="1103">
        <f t="shared" ref="C46" si="73">IF(AND(OR(F46="〇", G46="〇"), OR(M46="保育士", M46="保育サポーター研修修了", M46="子育て支援員研修修了")), 1, 0)</f>
        <v>0</v>
      </c>
      <c r="D46" s="1105" t="str">
        <f t="shared" ref="D46" si="74">IF(C46=1, M46, "")</f>
        <v/>
      </c>
      <c r="E46" s="1107"/>
      <c r="F46" s="1109"/>
      <c r="G46" s="1109"/>
      <c r="H46" s="1110"/>
      <c r="I46" s="1084"/>
      <c r="J46" s="1085"/>
      <c r="K46" s="1088"/>
      <c r="L46" s="1090"/>
      <c r="M46" s="235"/>
      <c r="N46" s="79"/>
      <c r="O46" s="236" t="str">
        <f t="shared" ref="O46" si="75">R46&amp;S46&amp;T46&amp;U46&amp;V46&amp;W46&amp;X46</f>
        <v>月日、1日0時間</v>
      </c>
      <c r="P46" s="1092"/>
      <c r="Q46" s="1093"/>
      <c r="R46" s="33" t="s">
        <v>1211</v>
      </c>
      <c r="S46" s="241"/>
      <c r="T46" s="34" t="s">
        <v>1212</v>
      </c>
      <c r="U46" s="35" t="s">
        <v>1213</v>
      </c>
      <c r="V46" s="36" t="s">
        <v>1214</v>
      </c>
      <c r="W46" s="37">
        <f>AA47</f>
        <v>0</v>
      </c>
      <c r="X46" s="38" t="s">
        <v>1215</v>
      </c>
      <c r="Y46" s="336"/>
      <c r="Z46" s="39"/>
      <c r="AA46" s="336"/>
      <c r="AB46" s="336"/>
      <c r="AF46" s="1096">
        <f>IF(AA47&gt;=5, S46, 0)</f>
        <v>0</v>
      </c>
      <c r="AG46" s="1096">
        <f>IF(AA47&lt;5, S46, 0)</f>
        <v>0</v>
      </c>
    </row>
    <row r="47" spans="1:33" ht="21.75" hidden="1" customHeight="1">
      <c r="A47" s="29"/>
      <c r="B47" s="1102"/>
      <c r="C47" s="1104"/>
      <c r="D47" s="1106"/>
      <c r="E47" s="1113"/>
      <c r="F47" s="1111"/>
      <c r="G47" s="1111"/>
      <c r="H47" s="1111"/>
      <c r="I47" s="1086"/>
      <c r="J47" s="1087"/>
      <c r="K47" s="1112"/>
      <c r="L47" s="1091"/>
      <c r="M47" s="592"/>
      <c r="N47" s="40">
        <v>0</v>
      </c>
      <c r="O47" s="335" t="str">
        <f t="shared" ref="O47" si="76">R47&amp;U47&amp;V47</f>
        <v>～</v>
      </c>
      <c r="P47" s="1094"/>
      <c r="Q47" s="1095"/>
      <c r="R47" s="1098"/>
      <c r="S47" s="1099"/>
      <c r="T47" s="1099"/>
      <c r="U47" s="41" t="s">
        <v>1222</v>
      </c>
      <c r="V47" s="1099"/>
      <c r="W47" s="1099"/>
      <c r="X47" s="1100"/>
      <c r="Y47" s="619"/>
      <c r="Z47" s="42">
        <f>V47-R47-Y47</f>
        <v>0</v>
      </c>
      <c r="AA47" s="238">
        <f>Z47*24</f>
        <v>0</v>
      </c>
      <c r="AB47" s="239">
        <f>S46*W46</f>
        <v>0</v>
      </c>
      <c r="AF47" s="1097"/>
      <c r="AG47" s="1097"/>
    </row>
    <row r="48" spans="1:33" ht="21.75" hidden="1" customHeight="1">
      <c r="A48" s="29"/>
      <c r="B48" s="1101">
        <v>20</v>
      </c>
      <c r="C48" s="1103">
        <f t="shared" ref="C48" si="77">IF(AND(OR(F48="〇", G48="〇"), OR(M48="保育士", M48="保育サポーター研修修了", M48="子育て支援員研修修了")), 1, 0)</f>
        <v>0</v>
      </c>
      <c r="D48" s="1105" t="str">
        <f t="shared" ref="D48" si="78">IF(C48=1, M48, "")</f>
        <v/>
      </c>
      <c r="E48" s="1107"/>
      <c r="F48" s="1109"/>
      <c r="G48" s="1109"/>
      <c r="H48" s="1110"/>
      <c r="I48" s="1084"/>
      <c r="J48" s="1085"/>
      <c r="K48" s="1088"/>
      <c r="L48" s="1090"/>
      <c r="M48" s="235"/>
      <c r="N48" s="79"/>
      <c r="O48" s="236" t="str">
        <f t="shared" ref="O48" si="79">R48&amp;S48&amp;T48&amp;U48&amp;V48&amp;W48&amp;X48</f>
        <v>月日、1日0時間</v>
      </c>
      <c r="P48" s="1092"/>
      <c r="Q48" s="1093"/>
      <c r="R48" s="33" t="s">
        <v>1211</v>
      </c>
      <c r="S48" s="241"/>
      <c r="T48" s="34" t="s">
        <v>1212</v>
      </c>
      <c r="U48" s="35" t="s">
        <v>1213</v>
      </c>
      <c r="V48" s="36" t="s">
        <v>1214</v>
      </c>
      <c r="W48" s="37">
        <f>AA49</f>
        <v>0</v>
      </c>
      <c r="X48" s="38" t="s">
        <v>1215</v>
      </c>
      <c r="Y48" s="336"/>
      <c r="Z48" s="39"/>
      <c r="AA48" s="336"/>
      <c r="AB48" s="336"/>
      <c r="AF48" s="1096">
        <f>IF(AA49&gt;=5, S48, 0)</f>
        <v>0</v>
      </c>
      <c r="AG48" s="1096">
        <f>IF(AA49&lt;5, S48, 0)</f>
        <v>0</v>
      </c>
    </row>
    <row r="49" spans="1:33" ht="21.75" hidden="1" customHeight="1">
      <c r="A49" s="29"/>
      <c r="B49" s="1102"/>
      <c r="C49" s="1104"/>
      <c r="D49" s="1106"/>
      <c r="E49" s="1113"/>
      <c r="F49" s="1111"/>
      <c r="G49" s="1111"/>
      <c r="H49" s="1111"/>
      <c r="I49" s="1086"/>
      <c r="J49" s="1087"/>
      <c r="K49" s="1112"/>
      <c r="L49" s="1091"/>
      <c r="M49" s="592"/>
      <c r="N49" s="40">
        <v>0</v>
      </c>
      <c r="O49" s="335" t="str">
        <f t="shared" ref="O49" si="80">R49&amp;U49&amp;V49</f>
        <v>～</v>
      </c>
      <c r="P49" s="1094"/>
      <c r="Q49" s="1095"/>
      <c r="R49" s="1098"/>
      <c r="S49" s="1099"/>
      <c r="T49" s="1099"/>
      <c r="U49" s="41" t="s">
        <v>1222</v>
      </c>
      <c r="V49" s="1099"/>
      <c r="W49" s="1099"/>
      <c r="X49" s="1100"/>
      <c r="Y49" s="619"/>
      <c r="Z49" s="42">
        <f>V49-R49-Y49</f>
        <v>0</v>
      </c>
      <c r="AA49" s="238">
        <f>Z49*24</f>
        <v>0</v>
      </c>
      <c r="AB49" s="239">
        <f>S48*W48</f>
        <v>0</v>
      </c>
      <c r="AF49" s="1097"/>
      <c r="AG49" s="1097"/>
    </row>
    <row r="50" spans="1:33" ht="21.75" hidden="1" customHeight="1">
      <c r="A50" s="29"/>
      <c r="B50" s="1101">
        <v>21</v>
      </c>
      <c r="C50" s="1103">
        <f t="shared" ref="C50" si="81">IF(AND(OR(F50="〇", G50="〇"), OR(M50="保育士", M50="保育サポーター研修修了", M50="子育て支援員研修修了")), 1, 0)</f>
        <v>0</v>
      </c>
      <c r="D50" s="1105" t="str">
        <f t="shared" ref="D50" si="82">IF(C50=1, M50, "")</f>
        <v/>
      </c>
      <c r="E50" s="1107"/>
      <c r="F50" s="1109"/>
      <c r="G50" s="1109"/>
      <c r="H50" s="1110"/>
      <c r="I50" s="1084"/>
      <c r="J50" s="1085"/>
      <c r="K50" s="1088"/>
      <c r="L50" s="1090"/>
      <c r="M50" s="235"/>
      <c r="N50" s="79"/>
      <c r="O50" s="236" t="str">
        <f>R50&amp;S50&amp;T50&amp;U50&amp;V50&amp;W50&amp;X50</f>
        <v>月日、1日0時間</v>
      </c>
      <c r="P50" s="1092"/>
      <c r="Q50" s="1093"/>
      <c r="R50" s="33" t="s">
        <v>1211</v>
      </c>
      <c r="S50" s="241"/>
      <c r="T50" s="34" t="s">
        <v>1212</v>
      </c>
      <c r="U50" s="35" t="s">
        <v>1213</v>
      </c>
      <c r="V50" s="36" t="s">
        <v>1214</v>
      </c>
      <c r="W50" s="37">
        <f>AA51</f>
        <v>0</v>
      </c>
      <c r="X50" s="38" t="s">
        <v>1215</v>
      </c>
      <c r="Y50" s="336"/>
      <c r="Z50" s="39"/>
      <c r="AA50" s="336"/>
      <c r="AB50" s="336"/>
      <c r="AF50" s="1096">
        <f>IF(AA51&gt;=5, S50, 0)</f>
        <v>0</v>
      </c>
      <c r="AG50" s="1096">
        <f>IF(AA51&lt;5, S50, 0)</f>
        <v>0</v>
      </c>
    </row>
    <row r="51" spans="1:33" ht="21.75" hidden="1" customHeight="1">
      <c r="A51" s="29"/>
      <c r="B51" s="1102"/>
      <c r="C51" s="1104"/>
      <c r="D51" s="1106"/>
      <c r="E51" s="1113"/>
      <c r="F51" s="1111"/>
      <c r="G51" s="1111"/>
      <c r="H51" s="1111"/>
      <c r="I51" s="1086"/>
      <c r="J51" s="1087"/>
      <c r="K51" s="1112"/>
      <c r="L51" s="1091"/>
      <c r="M51" s="592"/>
      <c r="N51" s="40">
        <v>0</v>
      </c>
      <c r="O51" s="335" t="str">
        <f>R51&amp;U51&amp;V51</f>
        <v>～</v>
      </c>
      <c r="P51" s="1094"/>
      <c r="Q51" s="1095"/>
      <c r="R51" s="1098"/>
      <c r="S51" s="1099"/>
      <c r="T51" s="1099"/>
      <c r="U51" s="41" t="s">
        <v>1222</v>
      </c>
      <c r="V51" s="1099"/>
      <c r="W51" s="1099"/>
      <c r="X51" s="1100"/>
      <c r="Y51" s="619"/>
      <c r="Z51" s="42">
        <f>V51-R51-Y51</f>
        <v>0</v>
      </c>
      <c r="AA51" s="238">
        <f>Z51*24</f>
        <v>0</v>
      </c>
      <c r="AB51" s="239">
        <f>S50*W50</f>
        <v>0</v>
      </c>
      <c r="AF51" s="1097"/>
      <c r="AG51" s="1097"/>
    </row>
    <row r="52" spans="1:33" ht="21.75" hidden="1" customHeight="1">
      <c r="A52" s="29"/>
      <c r="B52" s="1101">
        <v>22</v>
      </c>
      <c r="C52" s="1103">
        <f t="shared" ref="C52" si="83">IF(AND(OR(F52="〇", G52="〇"), OR(M52="保育士", M52="保育サポーター研修修了", M52="子育て支援員研修修了")), 1, 0)</f>
        <v>0</v>
      </c>
      <c r="D52" s="1105" t="str">
        <f t="shared" ref="D52" si="84">IF(C52=1, M52, "")</f>
        <v/>
      </c>
      <c r="E52" s="1107"/>
      <c r="F52" s="1109"/>
      <c r="G52" s="1109"/>
      <c r="H52" s="1110"/>
      <c r="I52" s="1084"/>
      <c r="J52" s="1085"/>
      <c r="K52" s="1088"/>
      <c r="L52" s="1090"/>
      <c r="M52" s="235"/>
      <c r="N52" s="79"/>
      <c r="O52" s="236" t="str">
        <f t="shared" ref="O52" si="85">R52&amp;S52&amp;T52&amp;U52&amp;V52&amp;W52&amp;X52</f>
        <v>月日、1日0時間</v>
      </c>
      <c r="P52" s="1092"/>
      <c r="Q52" s="1093"/>
      <c r="R52" s="33" t="s">
        <v>1211</v>
      </c>
      <c r="S52" s="241"/>
      <c r="T52" s="34" t="s">
        <v>1212</v>
      </c>
      <c r="U52" s="35" t="s">
        <v>1213</v>
      </c>
      <c r="V52" s="36" t="s">
        <v>1214</v>
      </c>
      <c r="W52" s="37">
        <f>AA53</f>
        <v>0</v>
      </c>
      <c r="X52" s="38" t="s">
        <v>1215</v>
      </c>
      <c r="Y52" s="336"/>
      <c r="Z52" s="39"/>
      <c r="AA52" s="336"/>
      <c r="AB52" s="336"/>
      <c r="AF52" s="1096">
        <f>IF(AA53&gt;=5, S52, 0)</f>
        <v>0</v>
      </c>
      <c r="AG52" s="1096">
        <f>IF(AA53&lt;5, S52, 0)</f>
        <v>0</v>
      </c>
    </row>
    <row r="53" spans="1:33" ht="21.75" hidden="1" customHeight="1">
      <c r="A53" s="29"/>
      <c r="B53" s="1102"/>
      <c r="C53" s="1104"/>
      <c r="D53" s="1106"/>
      <c r="E53" s="1113"/>
      <c r="F53" s="1111"/>
      <c r="G53" s="1111"/>
      <c r="H53" s="1111"/>
      <c r="I53" s="1086"/>
      <c r="J53" s="1087"/>
      <c r="K53" s="1112"/>
      <c r="L53" s="1091"/>
      <c r="M53" s="592"/>
      <c r="N53" s="40">
        <v>0</v>
      </c>
      <c r="O53" s="335" t="str">
        <f t="shared" ref="O53" si="86">R53&amp;U53&amp;V53</f>
        <v>～</v>
      </c>
      <c r="P53" s="1094"/>
      <c r="Q53" s="1095"/>
      <c r="R53" s="1098"/>
      <c r="S53" s="1099"/>
      <c r="T53" s="1099"/>
      <c r="U53" s="41" t="s">
        <v>1222</v>
      </c>
      <c r="V53" s="1099"/>
      <c r="W53" s="1099"/>
      <c r="X53" s="1100"/>
      <c r="Y53" s="619"/>
      <c r="Z53" s="42">
        <f>V53-R53-Y53</f>
        <v>0</v>
      </c>
      <c r="AA53" s="238">
        <f>Z53*24</f>
        <v>0</v>
      </c>
      <c r="AB53" s="239">
        <f>S52*W52</f>
        <v>0</v>
      </c>
      <c r="AF53" s="1097"/>
      <c r="AG53" s="1097"/>
    </row>
    <row r="54" spans="1:33" ht="21.75" hidden="1" customHeight="1">
      <c r="A54" s="29"/>
      <c r="B54" s="1101">
        <v>23</v>
      </c>
      <c r="C54" s="1103">
        <f t="shared" ref="C54" si="87">IF(AND(OR(F54="〇", G54="〇"), OR(M54="保育士", M54="保育サポーター研修修了", M54="子育て支援員研修修了")), 1, 0)</f>
        <v>0</v>
      </c>
      <c r="D54" s="1105" t="str">
        <f t="shared" ref="D54" si="88">IF(C54=1, M54, "")</f>
        <v/>
      </c>
      <c r="E54" s="1107"/>
      <c r="F54" s="1109"/>
      <c r="G54" s="1109"/>
      <c r="H54" s="1110"/>
      <c r="I54" s="1084"/>
      <c r="J54" s="1085"/>
      <c r="K54" s="1088"/>
      <c r="L54" s="1090"/>
      <c r="M54" s="235"/>
      <c r="N54" s="79"/>
      <c r="O54" s="236" t="str">
        <f t="shared" ref="O54" si="89">R54&amp;S54&amp;T54&amp;U54&amp;V54&amp;W54&amp;X54</f>
        <v>月日、1日0時間</v>
      </c>
      <c r="P54" s="1092"/>
      <c r="Q54" s="1093"/>
      <c r="R54" s="33" t="s">
        <v>1211</v>
      </c>
      <c r="S54" s="241"/>
      <c r="T54" s="34" t="s">
        <v>1212</v>
      </c>
      <c r="U54" s="35" t="s">
        <v>1213</v>
      </c>
      <c r="V54" s="36" t="s">
        <v>1214</v>
      </c>
      <c r="W54" s="37">
        <f>AA55</f>
        <v>0</v>
      </c>
      <c r="X54" s="38" t="s">
        <v>1215</v>
      </c>
      <c r="Y54" s="336"/>
      <c r="Z54" s="39"/>
      <c r="AA54" s="336"/>
      <c r="AB54" s="336"/>
      <c r="AF54" s="1096">
        <f>IF(AA55&gt;=5, S54, 0)</f>
        <v>0</v>
      </c>
      <c r="AG54" s="1096">
        <f>IF(AA55&lt;5, S54, 0)</f>
        <v>0</v>
      </c>
    </row>
    <row r="55" spans="1:33" ht="21.75" hidden="1" customHeight="1">
      <c r="A55" s="29"/>
      <c r="B55" s="1102"/>
      <c r="C55" s="1104"/>
      <c r="D55" s="1106"/>
      <c r="E55" s="1113"/>
      <c r="F55" s="1111"/>
      <c r="G55" s="1111"/>
      <c r="H55" s="1111"/>
      <c r="I55" s="1086"/>
      <c r="J55" s="1087"/>
      <c r="K55" s="1112"/>
      <c r="L55" s="1091"/>
      <c r="M55" s="592"/>
      <c r="N55" s="40">
        <v>0</v>
      </c>
      <c r="O55" s="335" t="str">
        <f t="shared" ref="O55" si="90">R55&amp;U55&amp;V55</f>
        <v>～</v>
      </c>
      <c r="P55" s="1094"/>
      <c r="Q55" s="1095"/>
      <c r="R55" s="1098"/>
      <c r="S55" s="1099"/>
      <c r="T55" s="1099"/>
      <c r="U55" s="41" t="s">
        <v>1222</v>
      </c>
      <c r="V55" s="1099"/>
      <c r="W55" s="1099"/>
      <c r="X55" s="1100"/>
      <c r="Y55" s="619"/>
      <c r="Z55" s="42">
        <f>V55-R55-Y55</f>
        <v>0</v>
      </c>
      <c r="AA55" s="238">
        <f>Z55*24</f>
        <v>0</v>
      </c>
      <c r="AB55" s="239">
        <f>S54*W54</f>
        <v>0</v>
      </c>
      <c r="AF55" s="1097"/>
      <c r="AG55" s="1097"/>
    </row>
    <row r="56" spans="1:33" ht="21.75" hidden="1" customHeight="1">
      <c r="A56" s="29"/>
      <c r="B56" s="1101">
        <v>24</v>
      </c>
      <c r="C56" s="1103">
        <f t="shared" ref="C56" si="91">IF(AND(OR(F56="〇", G56="〇"), OR(M56="保育士", M56="保育サポーター研修修了", M56="子育て支援員研修修了")), 1, 0)</f>
        <v>0</v>
      </c>
      <c r="D56" s="1105" t="str">
        <f t="shared" ref="D56" si="92">IF(C56=1, M56, "")</f>
        <v/>
      </c>
      <c r="E56" s="1107"/>
      <c r="F56" s="1109"/>
      <c r="G56" s="1109"/>
      <c r="H56" s="1110"/>
      <c r="I56" s="1084"/>
      <c r="J56" s="1085"/>
      <c r="K56" s="1088"/>
      <c r="L56" s="1090"/>
      <c r="M56" s="235"/>
      <c r="N56" s="79"/>
      <c r="O56" s="236" t="str">
        <f t="shared" ref="O56" si="93">R56&amp;S56&amp;T56&amp;U56&amp;V56&amp;W56&amp;X56</f>
        <v>月日、1日0時間</v>
      </c>
      <c r="P56" s="1092"/>
      <c r="Q56" s="1093"/>
      <c r="R56" s="33" t="s">
        <v>1211</v>
      </c>
      <c r="S56" s="241"/>
      <c r="T56" s="34" t="s">
        <v>1212</v>
      </c>
      <c r="U56" s="35" t="s">
        <v>1213</v>
      </c>
      <c r="V56" s="36" t="s">
        <v>1214</v>
      </c>
      <c r="W56" s="37">
        <f>AA57</f>
        <v>0</v>
      </c>
      <c r="X56" s="38" t="s">
        <v>1215</v>
      </c>
      <c r="Y56" s="336"/>
      <c r="Z56" s="39"/>
      <c r="AA56" s="336"/>
      <c r="AB56" s="336"/>
      <c r="AF56" s="1096">
        <f>IF(AA57&gt;=5, S56, 0)</f>
        <v>0</v>
      </c>
      <c r="AG56" s="1096">
        <f>IF(AA57&lt;5, S56, 0)</f>
        <v>0</v>
      </c>
    </row>
    <row r="57" spans="1:33" ht="21.75" hidden="1" customHeight="1">
      <c r="A57" s="29"/>
      <c r="B57" s="1102"/>
      <c r="C57" s="1104"/>
      <c r="D57" s="1106"/>
      <c r="E57" s="1113"/>
      <c r="F57" s="1111"/>
      <c r="G57" s="1111"/>
      <c r="H57" s="1111"/>
      <c r="I57" s="1086"/>
      <c r="J57" s="1087"/>
      <c r="K57" s="1112"/>
      <c r="L57" s="1091"/>
      <c r="M57" s="592"/>
      <c r="N57" s="40">
        <v>0</v>
      </c>
      <c r="O57" s="335" t="str">
        <f t="shared" ref="O57" si="94">R57&amp;U57&amp;V57</f>
        <v>～</v>
      </c>
      <c r="P57" s="1094"/>
      <c r="Q57" s="1095"/>
      <c r="R57" s="1098"/>
      <c r="S57" s="1099"/>
      <c r="T57" s="1099"/>
      <c r="U57" s="41" t="s">
        <v>1222</v>
      </c>
      <c r="V57" s="1099"/>
      <c r="W57" s="1099"/>
      <c r="X57" s="1100"/>
      <c r="Y57" s="619"/>
      <c r="Z57" s="42">
        <f>V57-R57-Y57</f>
        <v>0</v>
      </c>
      <c r="AA57" s="238">
        <f>Z57*24</f>
        <v>0</v>
      </c>
      <c r="AB57" s="239">
        <f>S56*W56</f>
        <v>0</v>
      </c>
      <c r="AF57" s="1097"/>
      <c r="AG57" s="1097"/>
    </row>
    <row r="58" spans="1:33" ht="21.75" hidden="1" customHeight="1">
      <c r="A58" s="29"/>
      <c r="B58" s="1101">
        <v>25</v>
      </c>
      <c r="C58" s="1103">
        <f t="shared" ref="C58" si="95">IF(AND(OR(F58="〇", G58="〇"), OR(M58="保育士", M58="保育サポーター研修修了", M58="子育て支援員研修修了")), 1, 0)</f>
        <v>0</v>
      </c>
      <c r="D58" s="1105" t="str">
        <f t="shared" ref="D58" si="96">IF(C58=1, M58, "")</f>
        <v/>
      </c>
      <c r="E58" s="1107"/>
      <c r="F58" s="1109"/>
      <c r="G58" s="1109"/>
      <c r="H58" s="1110"/>
      <c r="I58" s="1084"/>
      <c r="J58" s="1085"/>
      <c r="K58" s="1088"/>
      <c r="L58" s="1090"/>
      <c r="M58" s="235"/>
      <c r="N58" s="79"/>
      <c r="O58" s="236" t="str">
        <f t="shared" ref="O58" si="97">R58&amp;S58&amp;T58&amp;U58&amp;V58&amp;W58&amp;X58</f>
        <v>月日、1日0時間</v>
      </c>
      <c r="P58" s="1092"/>
      <c r="Q58" s="1093"/>
      <c r="R58" s="33" t="s">
        <v>1211</v>
      </c>
      <c r="S58" s="241"/>
      <c r="T58" s="34" t="s">
        <v>1212</v>
      </c>
      <c r="U58" s="35" t="s">
        <v>1213</v>
      </c>
      <c r="V58" s="36" t="s">
        <v>1214</v>
      </c>
      <c r="W58" s="37">
        <f>AA59</f>
        <v>0</v>
      </c>
      <c r="X58" s="38" t="s">
        <v>1215</v>
      </c>
      <c r="Y58" s="336"/>
      <c r="Z58" s="39"/>
      <c r="AA58" s="336"/>
      <c r="AB58" s="336"/>
      <c r="AF58" s="1096">
        <f>IF(AA59&gt;=5, S58, 0)</f>
        <v>0</v>
      </c>
      <c r="AG58" s="1096">
        <f>IF(AA59&lt;5, S58, 0)</f>
        <v>0</v>
      </c>
    </row>
    <row r="59" spans="1:33" ht="21.75" hidden="1" customHeight="1">
      <c r="A59" s="29"/>
      <c r="B59" s="1102"/>
      <c r="C59" s="1104"/>
      <c r="D59" s="1106"/>
      <c r="E59" s="1113"/>
      <c r="F59" s="1111"/>
      <c r="G59" s="1111"/>
      <c r="H59" s="1111"/>
      <c r="I59" s="1086"/>
      <c r="J59" s="1087"/>
      <c r="K59" s="1112"/>
      <c r="L59" s="1091"/>
      <c r="M59" s="592"/>
      <c r="N59" s="40">
        <v>0</v>
      </c>
      <c r="O59" s="335" t="str">
        <f t="shared" ref="O59" si="98">R59&amp;U59&amp;V59</f>
        <v>～</v>
      </c>
      <c r="P59" s="1094"/>
      <c r="Q59" s="1095"/>
      <c r="R59" s="1098"/>
      <c r="S59" s="1099"/>
      <c r="T59" s="1099"/>
      <c r="U59" s="41" t="s">
        <v>1222</v>
      </c>
      <c r="V59" s="1099"/>
      <c r="W59" s="1099"/>
      <c r="X59" s="1100"/>
      <c r="Y59" s="619"/>
      <c r="Z59" s="42">
        <f>V59-R59-Y59</f>
        <v>0</v>
      </c>
      <c r="AA59" s="238">
        <f>Z59*24</f>
        <v>0</v>
      </c>
      <c r="AB59" s="239">
        <f>S58*W58</f>
        <v>0</v>
      </c>
      <c r="AF59" s="1097"/>
      <c r="AG59" s="1097"/>
    </row>
    <row r="60" spans="1:33" ht="21.75" hidden="1" customHeight="1">
      <c r="A60" s="29"/>
      <c r="B60" s="1101">
        <v>26</v>
      </c>
      <c r="C60" s="1103">
        <f t="shared" ref="C60" si="99">IF(AND(OR(F60="〇", G60="〇"), OR(M60="保育士", M60="保育サポーター研修修了", M60="子育て支援員研修修了")), 1, 0)</f>
        <v>0</v>
      </c>
      <c r="D60" s="1105" t="str">
        <f t="shared" ref="D60" si="100">IF(C60=1, M60, "")</f>
        <v/>
      </c>
      <c r="E60" s="1107"/>
      <c r="F60" s="1109"/>
      <c r="G60" s="1109"/>
      <c r="H60" s="1110"/>
      <c r="I60" s="1084"/>
      <c r="J60" s="1085"/>
      <c r="K60" s="1088"/>
      <c r="L60" s="1090"/>
      <c r="M60" s="235"/>
      <c r="N60" s="79"/>
      <c r="O60" s="236" t="str">
        <f t="shared" ref="O60" si="101">R60&amp;S60&amp;T60&amp;U60&amp;V60&amp;W60&amp;X60</f>
        <v>月日、1日0時間</v>
      </c>
      <c r="P60" s="1092"/>
      <c r="Q60" s="1093"/>
      <c r="R60" s="33" t="s">
        <v>1211</v>
      </c>
      <c r="S60" s="241"/>
      <c r="T60" s="34" t="s">
        <v>1212</v>
      </c>
      <c r="U60" s="35" t="s">
        <v>1213</v>
      </c>
      <c r="V60" s="36" t="s">
        <v>1214</v>
      </c>
      <c r="W60" s="37">
        <f>AA61</f>
        <v>0</v>
      </c>
      <c r="X60" s="38" t="s">
        <v>1215</v>
      </c>
      <c r="Y60" s="336"/>
      <c r="Z60" s="39"/>
      <c r="AA60" s="336"/>
      <c r="AB60" s="336"/>
      <c r="AF60" s="1096">
        <f>IF(AA61&gt;=5, S60, 0)</f>
        <v>0</v>
      </c>
      <c r="AG60" s="1096">
        <f>IF(AA61&lt;5, S60, 0)</f>
        <v>0</v>
      </c>
    </row>
    <row r="61" spans="1:33" ht="21.75" hidden="1" customHeight="1">
      <c r="A61" s="29"/>
      <c r="B61" s="1102"/>
      <c r="C61" s="1104"/>
      <c r="D61" s="1106"/>
      <c r="E61" s="1113"/>
      <c r="F61" s="1111"/>
      <c r="G61" s="1111"/>
      <c r="H61" s="1111"/>
      <c r="I61" s="1086"/>
      <c r="J61" s="1087"/>
      <c r="K61" s="1112"/>
      <c r="L61" s="1091"/>
      <c r="M61" s="592"/>
      <c r="N61" s="40">
        <v>0</v>
      </c>
      <c r="O61" s="335" t="str">
        <f t="shared" ref="O61" si="102">R61&amp;U61&amp;V61</f>
        <v>～</v>
      </c>
      <c r="P61" s="1094"/>
      <c r="Q61" s="1095"/>
      <c r="R61" s="1098"/>
      <c r="S61" s="1099"/>
      <c r="T61" s="1099"/>
      <c r="U61" s="41" t="s">
        <v>1222</v>
      </c>
      <c r="V61" s="1099"/>
      <c r="W61" s="1099"/>
      <c r="X61" s="1100"/>
      <c r="Y61" s="619"/>
      <c r="Z61" s="42">
        <f>V61-R61-Y61</f>
        <v>0</v>
      </c>
      <c r="AA61" s="238">
        <f>Z61*24</f>
        <v>0</v>
      </c>
      <c r="AB61" s="239">
        <f>S60*W60</f>
        <v>0</v>
      </c>
      <c r="AF61" s="1097"/>
      <c r="AG61" s="1097"/>
    </row>
    <row r="62" spans="1:33" ht="21.75" hidden="1" customHeight="1">
      <c r="A62" s="29"/>
      <c r="B62" s="1101">
        <v>27</v>
      </c>
      <c r="C62" s="1103">
        <f t="shared" ref="C62" si="103">IF(AND(OR(F62="〇", G62="〇"), OR(M62="保育士", M62="保育サポーター研修修了", M62="子育て支援員研修修了")), 1, 0)</f>
        <v>0</v>
      </c>
      <c r="D62" s="1105" t="str">
        <f t="shared" ref="D62" si="104">IF(C62=1, M62, "")</f>
        <v/>
      </c>
      <c r="E62" s="1107"/>
      <c r="F62" s="1109"/>
      <c r="G62" s="1109"/>
      <c r="H62" s="1110"/>
      <c r="I62" s="1084"/>
      <c r="J62" s="1085"/>
      <c r="K62" s="1088"/>
      <c r="L62" s="1090"/>
      <c r="M62" s="235"/>
      <c r="N62" s="79"/>
      <c r="O62" s="236" t="str">
        <f t="shared" ref="O62" si="105">R62&amp;S62&amp;T62&amp;U62&amp;V62&amp;W62&amp;X62</f>
        <v>月日、1日0時間</v>
      </c>
      <c r="P62" s="1092"/>
      <c r="Q62" s="1093"/>
      <c r="R62" s="33" t="s">
        <v>1211</v>
      </c>
      <c r="S62" s="241"/>
      <c r="T62" s="34" t="s">
        <v>1212</v>
      </c>
      <c r="U62" s="35" t="s">
        <v>1213</v>
      </c>
      <c r="V62" s="36" t="s">
        <v>1214</v>
      </c>
      <c r="W62" s="37">
        <f>AA63</f>
        <v>0</v>
      </c>
      <c r="X62" s="38" t="s">
        <v>1215</v>
      </c>
      <c r="Y62" s="336"/>
      <c r="Z62" s="39"/>
      <c r="AA62" s="336"/>
      <c r="AB62" s="336"/>
      <c r="AF62" s="1096">
        <f>IF(AA63&gt;=5, S62, 0)</f>
        <v>0</v>
      </c>
      <c r="AG62" s="1096">
        <f>IF(AA63&lt;5, S62, 0)</f>
        <v>0</v>
      </c>
    </row>
    <row r="63" spans="1:33" ht="21.75" hidden="1" customHeight="1">
      <c r="A63" s="29"/>
      <c r="B63" s="1102"/>
      <c r="C63" s="1104"/>
      <c r="D63" s="1106"/>
      <c r="E63" s="1113"/>
      <c r="F63" s="1111"/>
      <c r="G63" s="1111"/>
      <c r="H63" s="1111"/>
      <c r="I63" s="1086"/>
      <c r="J63" s="1087"/>
      <c r="K63" s="1112"/>
      <c r="L63" s="1091"/>
      <c r="M63" s="592"/>
      <c r="N63" s="40">
        <v>0</v>
      </c>
      <c r="O63" s="335" t="str">
        <f t="shared" ref="O63" si="106">R63&amp;U63&amp;V63</f>
        <v>～</v>
      </c>
      <c r="P63" s="1094"/>
      <c r="Q63" s="1095"/>
      <c r="R63" s="1098"/>
      <c r="S63" s="1099"/>
      <c r="T63" s="1099"/>
      <c r="U63" s="41" t="s">
        <v>1222</v>
      </c>
      <c r="V63" s="1099"/>
      <c r="W63" s="1099"/>
      <c r="X63" s="1100"/>
      <c r="Y63" s="619"/>
      <c r="Z63" s="42">
        <f>V63-R63-Y63</f>
        <v>0</v>
      </c>
      <c r="AA63" s="238">
        <f>Z63*24</f>
        <v>0</v>
      </c>
      <c r="AB63" s="239">
        <f>S62*W62</f>
        <v>0</v>
      </c>
      <c r="AF63" s="1097"/>
      <c r="AG63" s="1097"/>
    </row>
    <row r="64" spans="1:33" ht="21.75" hidden="1" customHeight="1">
      <c r="A64" s="29"/>
      <c r="B64" s="1101">
        <v>28</v>
      </c>
      <c r="C64" s="1103">
        <f t="shared" ref="C64" si="107">IF(AND(OR(F64="〇", G64="〇"), OR(M64="保育士", M64="保育サポーター研修修了", M64="子育て支援員研修修了")), 1, 0)</f>
        <v>0</v>
      </c>
      <c r="D64" s="1105" t="str">
        <f t="shared" ref="D64" si="108">IF(C64=1, M64, "")</f>
        <v/>
      </c>
      <c r="E64" s="1107"/>
      <c r="F64" s="1109"/>
      <c r="G64" s="1109"/>
      <c r="H64" s="1110"/>
      <c r="I64" s="1084"/>
      <c r="J64" s="1085"/>
      <c r="K64" s="1088"/>
      <c r="L64" s="1090"/>
      <c r="M64" s="235"/>
      <c r="N64" s="79"/>
      <c r="O64" s="236" t="str">
        <f t="shared" ref="O64" si="109">R64&amp;S64&amp;T64&amp;U64&amp;V64&amp;W64&amp;X64</f>
        <v>月日、1日0時間</v>
      </c>
      <c r="P64" s="1092"/>
      <c r="Q64" s="1093"/>
      <c r="R64" s="33" t="s">
        <v>1211</v>
      </c>
      <c r="S64" s="241"/>
      <c r="T64" s="34" t="s">
        <v>1212</v>
      </c>
      <c r="U64" s="35" t="s">
        <v>1213</v>
      </c>
      <c r="V64" s="36" t="s">
        <v>1214</v>
      </c>
      <c r="W64" s="37">
        <f>AA65</f>
        <v>0</v>
      </c>
      <c r="X64" s="38" t="s">
        <v>1215</v>
      </c>
      <c r="Y64" s="336"/>
      <c r="Z64" s="39"/>
      <c r="AA64" s="336"/>
      <c r="AB64" s="336"/>
      <c r="AF64" s="1096">
        <f>IF(AA65&gt;=5, S64, 0)</f>
        <v>0</v>
      </c>
      <c r="AG64" s="1096">
        <f>IF(AA65&lt;5, S64, 0)</f>
        <v>0</v>
      </c>
    </row>
    <row r="65" spans="1:33" ht="21.75" hidden="1" customHeight="1">
      <c r="A65" s="29"/>
      <c r="B65" s="1102"/>
      <c r="C65" s="1104"/>
      <c r="D65" s="1106"/>
      <c r="E65" s="1113"/>
      <c r="F65" s="1111"/>
      <c r="G65" s="1111"/>
      <c r="H65" s="1111"/>
      <c r="I65" s="1086"/>
      <c r="J65" s="1087"/>
      <c r="K65" s="1112"/>
      <c r="L65" s="1091"/>
      <c r="M65" s="592"/>
      <c r="N65" s="40">
        <v>0</v>
      </c>
      <c r="O65" s="335" t="str">
        <f t="shared" ref="O65" si="110">R65&amp;U65&amp;V65</f>
        <v>～</v>
      </c>
      <c r="P65" s="1094"/>
      <c r="Q65" s="1095"/>
      <c r="R65" s="1098"/>
      <c r="S65" s="1099"/>
      <c r="T65" s="1099"/>
      <c r="U65" s="41" t="s">
        <v>1222</v>
      </c>
      <c r="V65" s="1099"/>
      <c r="W65" s="1099"/>
      <c r="X65" s="1100"/>
      <c r="Y65" s="619"/>
      <c r="Z65" s="42">
        <f>V65-R65-Y65</f>
        <v>0</v>
      </c>
      <c r="AA65" s="238">
        <f>Z65*24</f>
        <v>0</v>
      </c>
      <c r="AB65" s="239">
        <f>S64*W64</f>
        <v>0</v>
      </c>
      <c r="AF65" s="1097"/>
      <c r="AG65" s="1097"/>
    </row>
    <row r="66" spans="1:33" ht="21.75" hidden="1" customHeight="1">
      <c r="A66" s="29"/>
      <c r="B66" s="1101">
        <v>29</v>
      </c>
      <c r="C66" s="1103">
        <f t="shared" ref="C66" si="111">IF(AND(OR(F66="〇", G66="〇"), OR(M66="保育士", M66="保育サポーター研修修了", M66="子育て支援員研修修了")), 1, 0)</f>
        <v>0</v>
      </c>
      <c r="D66" s="1105" t="str">
        <f t="shared" ref="D66" si="112">IF(C66=1, M66, "")</f>
        <v/>
      </c>
      <c r="E66" s="1107"/>
      <c r="F66" s="1109"/>
      <c r="G66" s="1109"/>
      <c r="H66" s="1110"/>
      <c r="I66" s="1084"/>
      <c r="J66" s="1085"/>
      <c r="K66" s="1088"/>
      <c r="L66" s="1090"/>
      <c r="M66" s="235"/>
      <c r="N66" s="79"/>
      <c r="O66" s="236" t="str">
        <f t="shared" ref="O66" si="113">R66&amp;S66&amp;T66&amp;U66&amp;V66&amp;W66&amp;X66</f>
        <v>月日、1日0時間</v>
      </c>
      <c r="P66" s="1092"/>
      <c r="Q66" s="1093"/>
      <c r="R66" s="33" t="s">
        <v>1211</v>
      </c>
      <c r="S66" s="241"/>
      <c r="T66" s="34" t="s">
        <v>1212</v>
      </c>
      <c r="U66" s="35" t="s">
        <v>1213</v>
      </c>
      <c r="V66" s="36" t="s">
        <v>1214</v>
      </c>
      <c r="W66" s="37">
        <f>AA67</f>
        <v>0</v>
      </c>
      <c r="X66" s="38" t="s">
        <v>1215</v>
      </c>
      <c r="Y66" s="336"/>
      <c r="Z66" s="39"/>
      <c r="AA66" s="336"/>
      <c r="AB66" s="336"/>
      <c r="AF66" s="1096">
        <f>IF(AA67&gt;=5, S66, 0)</f>
        <v>0</v>
      </c>
      <c r="AG66" s="1096">
        <f>IF(AA67&lt;5, S66, 0)</f>
        <v>0</v>
      </c>
    </row>
    <row r="67" spans="1:33" ht="21.75" hidden="1" customHeight="1">
      <c r="A67" s="29"/>
      <c r="B67" s="1102"/>
      <c r="C67" s="1104"/>
      <c r="D67" s="1106"/>
      <c r="E67" s="1113"/>
      <c r="F67" s="1111"/>
      <c r="G67" s="1111"/>
      <c r="H67" s="1111"/>
      <c r="I67" s="1086"/>
      <c r="J67" s="1087"/>
      <c r="K67" s="1112"/>
      <c r="L67" s="1091"/>
      <c r="M67" s="592"/>
      <c r="N67" s="40">
        <v>0</v>
      </c>
      <c r="O67" s="335" t="str">
        <f t="shared" ref="O67" si="114">R67&amp;U67&amp;V67</f>
        <v>～</v>
      </c>
      <c r="P67" s="1094"/>
      <c r="Q67" s="1095"/>
      <c r="R67" s="1098"/>
      <c r="S67" s="1099"/>
      <c r="T67" s="1099"/>
      <c r="U67" s="41" t="s">
        <v>1222</v>
      </c>
      <c r="V67" s="1099"/>
      <c r="W67" s="1099"/>
      <c r="X67" s="1100"/>
      <c r="Y67" s="619"/>
      <c r="Z67" s="42">
        <f>V67-R67-Y67</f>
        <v>0</v>
      </c>
      <c r="AA67" s="238">
        <f>Z67*24</f>
        <v>0</v>
      </c>
      <c r="AB67" s="239">
        <f>S66*W66</f>
        <v>0</v>
      </c>
      <c r="AF67" s="1097"/>
      <c r="AG67" s="1097"/>
    </row>
    <row r="68" spans="1:33" ht="21.75" hidden="1" customHeight="1">
      <c r="A68" s="29"/>
      <c r="B68" s="1101">
        <v>30</v>
      </c>
      <c r="C68" s="1103">
        <f t="shared" ref="C68" si="115">IF(AND(OR(F68="〇", G68="〇"), OR(M68="保育士", M68="保育サポーター研修修了", M68="子育て支援員研修修了")), 1, 0)</f>
        <v>0</v>
      </c>
      <c r="D68" s="1105" t="str">
        <f t="shared" ref="D68" si="116">IF(C68=1, M68, "")</f>
        <v/>
      </c>
      <c r="E68" s="1107"/>
      <c r="F68" s="1109"/>
      <c r="G68" s="1109"/>
      <c r="H68" s="1110"/>
      <c r="I68" s="1084"/>
      <c r="J68" s="1085"/>
      <c r="K68" s="1088"/>
      <c r="L68" s="1090"/>
      <c r="M68" s="235"/>
      <c r="N68" s="79"/>
      <c r="O68" s="236" t="str">
        <f t="shared" ref="O68" si="117">R68&amp;S68&amp;T68&amp;U68&amp;V68&amp;W68&amp;X68</f>
        <v>月日、1日0時間</v>
      </c>
      <c r="P68" s="1092"/>
      <c r="Q68" s="1093"/>
      <c r="R68" s="33" t="s">
        <v>1211</v>
      </c>
      <c r="S68" s="241"/>
      <c r="T68" s="34" t="s">
        <v>1212</v>
      </c>
      <c r="U68" s="35" t="s">
        <v>1213</v>
      </c>
      <c r="V68" s="36" t="s">
        <v>1214</v>
      </c>
      <c r="W68" s="37">
        <f>AA69</f>
        <v>0</v>
      </c>
      <c r="X68" s="38" t="s">
        <v>1215</v>
      </c>
      <c r="Y68" s="336"/>
      <c r="Z68" s="39"/>
      <c r="AA68" s="336"/>
      <c r="AB68" s="336"/>
      <c r="AF68" s="1096">
        <f>IF(AA69&gt;=5, S68, 0)</f>
        <v>0</v>
      </c>
      <c r="AG68" s="1096">
        <f>IF(AA69&lt;5, S68, 0)</f>
        <v>0</v>
      </c>
    </row>
    <row r="69" spans="1:33" ht="21.75" hidden="1" customHeight="1">
      <c r="A69" s="29"/>
      <c r="B69" s="1102"/>
      <c r="C69" s="1104"/>
      <c r="D69" s="1106"/>
      <c r="E69" s="1113"/>
      <c r="F69" s="1111"/>
      <c r="G69" s="1111"/>
      <c r="H69" s="1111"/>
      <c r="I69" s="1086"/>
      <c r="J69" s="1087"/>
      <c r="K69" s="1112"/>
      <c r="L69" s="1091"/>
      <c r="M69" s="592"/>
      <c r="N69" s="40">
        <v>0</v>
      </c>
      <c r="O69" s="335" t="str">
        <f t="shared" ref="O69" si="118">R69&amp;U69&amp;V69</f>
        <v>～</v>
      </c>
      <c r="P69" s="1094"/>
      <c r="Q69" s="1095"/>
      <c r="R69" s="1098"/>
      <c r="S69" s="1099"/>
      <c r="T69" s="1099"/>
      <c r="U69" s="41" t="s">
        <v>1222</v>
      </c>
      <c r="V69" s="1099"/>
      <c r="W69" s="1099"/>
      <c r="X69" s="1100"/>
      <c r="Y69" s="619"/>
      <c r="Z69" s="42">
        <f>V69-R69-Y69</f>
        <v>0</v>
      </c>
      <c r="AA69" s="238">
        <f>Z69*24</f>
        <v>0</v>
      </c>
      <c r="AB69" s="239">
        <f>S68*W68</f>
        <v>0</v>
      </c>
      <c r="AF69" s="1097"/>
      <c r="AG69" s="1097"/>
    </row>
    <row r="70" spans="1:33" ht="21.75" hidden="1" customHeight="1">
      <c r="A70" s="29"/>
      <c r="B70" s="1101">
        <v>31</v>
      </c>
      <c r="C70" s="1103">
        <f t="shared" ref="C70" si="119">IF(AND(OR(F70="〇", G70="〇"), OR(M70="保育士", M70="保育サポーター研修修了", M70="子育て支援員研修修了")), 1, 0)</f>
        <v>0</v>
      </c>
      <c r="D70" s="1105" t="str">
        <f t="shared" ref="D70" si="120">IF(C70=1, M70, "")</f>
        <v/>
      </c>
      <c r="E70" s="1107"/>
      <c r="F70" s="1109"/>
      <c r="G70" s="1109"/>
      <c r="H70" s="1110"/>
      <c r="I70" s="1084"/>
      <c r="J70" s="1085"/>
      <c r="K70" s="1088"/>
      <c r="L70" s="1090"/>
      <c r="M70" s="235"/>
      <c r="N70" s="79"/>
      <c r="O70" s="236" t="str">
        <f t="shared" ref="O70" si="121">R70&amp;S70&amp;T70&amp;U70&amp;V70&amp;W70&amp;X70</f>
        <v>月日、1日0時間</v>
      </c>
      <c r="P70" s="1092"/>
      <c r="Q70" s="1093"/>
      <c r="R70" s="33" t="s">
        <v>1211</v>
      </c>
      <c r="S70" s="241"/>
      <c r="T70" s="34" t="s">
        <v>1212</v>
      </c>
      <c r="U70" s="35" t="s">
        <v>1213</v>
      </c>
      <c r="V70" s="36" t="s">
        <v>1214</v>
      </c>
      <c r="W70" s="37">
        <f>AA71</f>
        <v>0</v>
      </c>
      <c r="X70" s="38" t="s">
        <v>1215</v>
      </c>
      <c r="Y70" s="336"/>
      <c r="Z70" s="39"/>
      <c r="AA70" s="336"/>
      <c r="AB70" s="336"/>
      <c r="AF70" s="1096">
        <f t="shared" ref="AF70" si="122">IF(AA71&gt;=5, S70, 0)</f>
        <v>0</v>
      </c>
      <c r="AG70" s="1096">
        <f t="shared" ref="AG70" si="123">IF(AA71&lt;5, S70, 0)</f>
        <v>0</v>
      </c>
    </row>
    <row r="71" spans="1:33" ht="21.75" hidden="1" customHeight="1" collapsed="1">
      <c r="A71" s="29"/>
      <c r="B71" s="1102"/>
      <c r="C71" s="1104"/>
      <c r="D71" s="1106"/>
      <c r="E71" s="1113"/>
      <c r="F71" s="1111"/>
      <c r="G71" s="1111"/>
      <c r="H71" s="1111"/>
      <c r="I71" s="1086"/>
      <c r="J71" s="1087"/>
      <c r="K71" s="1112"/>
      <c r="L71" s="1091"/>
      <c r="M71" s="592"/>
      <c r="N71" s="40">
        <v>0</v>
      </c>
      <c r="O71" s="335" t="str">
        <f t="shared" ref="O71" si="124">R71&amp;U71&amp;V71</f>
        <v>～</v>
      </c>
      <c r="P71" s="1094"/>
      <c r="Q71" s="1095"/>
      <c r="R71" s="1098"/>
      <c r="S71" s="1099"/>
      <c r="T71" s="1099"/>
      <c r="U71" s="41" t="s">
        <v>1222</v>
      </c>
      <c r="V71" s="1099"/>
      <c r="W71" s="1099"/>
      <c r="X71" s="1100"/>
      <c r="Y71" s="619"/>
      <c r="Z71" s="42">
        <f>V71-R71-Y71</f>
        <v>0</v>
      </c>
      <c r="AA71" s="238">
        <f>Z71*24</f>
        <v>0</v>
      </c>
      <c r="AB71" s="239">
        <f>S70*W70</f>
        <v>0</v>
      </c>
      <c r="AF71" s="1097"/>
      <c r="AG71" s="1097"/>
    </row>
    <row r="72" spans="1:33" ht="21.75" hidden="1" customHeight="1">
      <c r="A72" s="29"/>
      <c r="B72" s="1101">
        <v>32</v>
      </c>
      <c r="C72" s="1103">
        <f t="shared" ref="C72" si="125">IF(AND(OR(F72="〇", G72="〇"), OR(M72="保育士", M72="保育サポーター研修修了", M72="子育て支援員研修修了")), 1, 0)</f>
        <v>0</v>
      </c>
      <c r="D72" s="1105" t="str">
        <f t="shared" ref="D72" si="126">IF(C72=1, M72, "")</f>
        <v/>
      </c>
      <c r="E72" s="1107"/>
      <c r="F72" s="1109"/>
      <c r="G72" s="1109"/>
      <c r="H72" s="1110"/>
      <c r="I72" s="1084"/>
      <c r="J72" s="1085"/>
      <c r="K72" s="1088"/>
      <c r="L72" s="1090"/>
      <c r="M72" s="235"/>
      <c r="N72" s="79"/>
      <c r="O72" s="236" t="str">
        <f t="shared" ref="O72" si="127">R72&amp;S72&amp;T72&amp;U72&amp;V72&amp;W72&amp;X72</f>
        <v>月日、1日0時間</v>
      </c>
      <c r="P72" s="1092"/>
      <c r="Q72" s="1093"/>
      <c r="R72" s="33" t="s">
        <v>1211</v>
      </c>
      <c r="S72" s="241"/>
      <c r="T72" s="34" t="s">
        <v>1212</v>
      </c>
      <c r="U72" s="35" t="s">
        <v>1213</v>
      </c>
      <c r="V72" s="36" t="s">
        <v>1214</v>
      </c>
      <c r="W72" s="37">
        <f>AA73</f>
        <v>0</v>
      </c>
      <c r="X72" s="38" t="s">
        <v>1215</v>
      </c>
      <c r="Y72" s="336"/>
      <c r="Z72" s="39"/>
      <c r="AA72" s="336"/>
      <c r="AB72" s="336"/>
      <c r="AF72" s="1096">
        <f t="shared" ref="AF72" si="128">IF(AA73&gt;=5, S72, 0)</f>
        <v>0</v>
      </c>
      <c r="AG72" s="1096">
        <f t="shared" ref="AG72" si="129">IF(AA73&lt;5, S72, 0)</f>
        <v>0</v>
      </c>
    </row>
    <row r="73" spans="1:33" ht="21.75" hidden="1" customHeight="1">
      <c r="A73" s="29"/>
      <c r="B73" s="1102"/>
      <c r="C73" s="1104"/>
      <c r="D73" s="1106"/>
      <c r="E73" s="1113"/>
      <c r="F73" s="1111"/>
      <c r="G73" s="1111"/>
      <c r="H73" s="1111"/>
      <c r="I73" s="1086"/>
      <c r="J73" s="1087"/>
      <c r="K73" s="1112"/>
      <c r="L73" s="1091"/>
      <c r="M73" s="234"/>
      <c r="N73" s="40">
        <v>0</v>
      </c>
      <c r="O73" s="335" t="str">
        <f t="shared" ref="O73" si="130">R73&amp;U73&amp;V73</f>
        <v>～</v>
      </c>
      <c r="P73" s="1094"/>
      <c r="Q73" s="1095"/>
      <c r="R73" s="1098"/>
      <c r="S73" s="1099"/>
      <c r="T73" s="1099"/>
      <c r="U73" s="41" t="s">
        <v>1222</v>
      </c>
      <c r="V73" s="1099"/>
      <c r="W73" s="1099"/>
      <c r="X73" s="1100"/>
      <c r="Y73" s="619"/>
      <c r="Z73" s="42">
        <f>V73-R73-Y73</f>
        <v>0</v>
      </c>
      <c r="AA73" s="238">
        <f>Z73*24</f>
        <v>0</v>
      </c>
      <c r="AB73" s="239">
        <f>S72*W72</f>
        <v>0</v>
      </c>
      <c r="AF73" s="1097"/>
      <c r="AG73" s="1097"/>
    </row>
    <row r="74" spans="1:33" ht="21.75" hidden="1" customHeight="1">
      <c r="A74" s="29"/>
      <c r="B74" s="1101">
        <v>33</v>
      </c>
      <c r="C74" s="1103">
        <f t="shared" ref="C74" si="131">IF(AND(OR(F74="〇", G74="〇"), OR(M74="保育士", M74="保育サポーター研修修了", M74="子育て支援員研修修了")), 1, 0)</f>
        <v>0</v>
      </c>
      <c r="D74" s="1105" t="str">
        <f t="shared" ref="D74" si="132">IF(C74=1, M74, "")</f>
        <v/>
      </c>
      <c r="E74" s="1107"/>
      <c r="F74" s="1109"/>
      <c r="G74" s="1109"/>
      <c r="H74" s="1110"/>
      <c r="I74" s="1084"/>
      <c r="J74" s="1085"/>
      <c r="K74" s="1088"/>
      <c r="L74" s="1090"/>
      <c r="M74" s="235"/>
      <c r="N74" s="79"/>
      <c r="O74" s="236" t="str">
        <f t="shared" ref="O74" si="133">R74&amp;S74&amp;T74&amp;U74&amp;V74&amp;W74&amp;X74</f>
        <v>月日、1日0時間</v>
      </c>
      <c r="P74" s="1092"/>
      <c r="Q74" s="1093"/>
      <c r="R74" s="33" t="s">
        <v>1211</v>
      </c>
      <c r="S74" s="241"/>
      <c r="T74" s="34" t="s">
        <v>1212</v>
      </c>
      <c r="U74" s="35" t="s">
        <v>1213</v>
      </c>
      <c r="V74" s="36" t="s">
        <v>1214</v>
      </c>
      <c r="W74" s="37">
        <f>AA75</f>
        <v>0</v>
      </c>
      <c r="X74" s="38" t="s">
        <v>1215</v>
      </c>
      <c r="Y74" s="336"/>
      <c r="Z74" s="39"/>
      <c r="AA74" s="336"/>
      <c r="AB74" s="336"/>
      <c r="AF74" s="1096">
        <f t="shared" ref="AF74" si="134">IF(AA75&gt;=5, S74, 0)</f>
        <v>0</v>
      </c>
      <c r="AG74" s="1096">
        <f t="shared" ref="AG74" si="135">IF(AA75&lt;5, S74, 0)</f>
        <v>0</v>
      </c>
    </row>
    <row r="75" spans="1:33" ht="21.75" hidden="1" customHeight="1">
      <c r="A75" s="29"/>
      <c r="B75" s="1102"/>
      <c r="C75" s="1104"/>
      <c r="D75" s="1106"/>
      <c r="E75" s="1113"/>
      <c r="F75" s="1111"/>
      <c r="G75" s="1111"/>
      <c r="H75" s="1111"/>
      <c r="I75" s="1086"/>
      <c r="J75" s="1087"/>
      <c r="K75" s="1112"/>
      <c r="L75" s="1091"/>
      <c r="M75" s="234"/>
      <c r="N75" s="40">
        <v>0</v>
      </c>
      <c r="O75" s="335" t="str">
        <f t="shared" ref="O75" si="136">R75&amp;U75&amp;V75</f>
        <v>～</v>
      </c>
      <c r="P75" s="1094"/>
      <c r="Q75" s="1095"/>
      <c r="R75" s="1098"/>
      <c r="S75" s="1099"/>
      <c r="T75" s="1099"/>
      <c r="U75" s="41" t="s">
        <v>1222</v>
      </c>
      <c r="V75" s="1099"/>
      <c r="W75" s="1099"/>
      <c r="X75" s="1100"/>
      <c r="Y75" s="619"/>
      <c r="Z75" s="42">
        <f>V75-R75-Y75</f>
        <v>0</v>
      </c>
      <c r="AA75" s="238">
        <f>Z75*24</f>
        <v>0</v>
      </c>
      <c r="AB75" s="239">
        <f>S74*W74</f>
        <v>0</v>
      </c>
      <c r="AF75" s="1097"/>
      <c r="AG75" s="1097"/>
    </row>
    <row r="76" spans="1:33" ht="21.75" hidden="1" customHeight="1">
      <c r="A76" s="29"/>
      <c r="B76" s="1101">
        <v>34</v>
      </c>
      <c r="C76" s="1103">
        <f t="shared" ref="C76" si="137">IF(AND(OR(F76="〇", G76="〇"), OR(M76="保育士", M76="保育サポーター研修修了", M76="子育て支援員研修修了")), 1, 0)</f>
        <v>0</v>
      </c>
      <c r="D76" s="1105" t="str">
        <f t="shared" ref="D76" si="138">IF(C76=1, M76, "")</f>
        <v/>
      </c>
      <c r="E76" s="1107"/>
      <c r="F76" s="1109"/>
      <c r="G76" s="1109"/>
      <c r="H76" s="1110"/>
      <c r="I76" s="1084"/>
      <c r="J76" s="1085"/>
      <c r="K76" s="1088"/>
      <c r="L76" s="1090"/>
      <c r="M76" s="235"/>
      <c r="N76" s="79"/>
      <c r="O76" s="236" t="str">
        <f>R76&amp;S76&amp;T76&amp;U76&amp;V76&amp;W76&amp;X76</f>
        <v>月日、1日0時間</v>
      </c>
      <c r="P76" s="1092"/>
      <c r="Q76" s="1093"/>
      <c r="R76" s="33" t="s">
        <v>1211</v>
      </c>
      <c r="S76" s="241"/>
      <c r="T76" s="34" t="s">
        <v>1212</v>
      </c>
      <c r="U76" s="35" t="s">
        <v>1213</v>
      </c>
      <c r="V76" s="36" t="s">
        <v>1214</v>
      </c>
      <c r="W76" s="37">
        <f>AA77</f>
        <v>0</v>
      </c>
      <c r="X76" s="38" t="s">
        <v>1215</v>
      </c>
      <c r="Y76" s="336"/>
      <c r="Z76" s="39"/>
      <c r="AA76" s="336"/>
      <c r="AB76" s="336"/>
      <c r="AF76" s="1096">
        <f t="shared" ref="AF76" si="139">IF(AA77&gt;=5, S76, 0)</f>
        <v>0</v>
      </c>
      <c r="AG76" s="1096">
        <f t="shared" ref="AG76" si="140">IF(AA77&lt;5, S76, 0)</f>
        <v>0</v>
      </c>
    </row>
    <row r="77" spans="1:33" ht="21.75" hidden="1" customHeight="1">
      <c r="A77" s="29"/>
      <c r="B77" s="1102"/>
      <c r="C77" s="1104"/>
      <c r="D77" s="1106"/>
      <c r="E77" s="1113"/>
      <c r="F77" s="1111"/>
      <c r="G77" s="1111"/>
      <c r="H77" s="1111"/>
      <c r="I77" s="1086"/>
      <c r="J77" s="1087"/>
      <c r="K77" s="1112"/>
      <c r="L77" s="1091"/>
      <c r="M77" s="234"/>
      <c r="N77" s="40">
        <v>0</v>
      </c>
      <c r="O77" s="335" t="str">
        <f>R77&amp;U77&amp;V77</f>
        <v>～</v>
      </c>
      <c r="P77" s="1094"/>
      <c r="Q77" s="1095"/>
      <c r="R77" s="1098"/>
      <c r="S77" s="1099"/>
      <c r="T77" s="1099"/>
      <c r="U77" s="41" t="s">
        <v>1222</v>
      </c>
      <c r="V77" s="1099"/>
      <c r="W77" s="1099"/>
      <c r="X77" s="1100"/>
      <c r="Y77" s="619"/>
      <c r="Z77" s="42">
        <f>V77-R77-Y77</f>
        <v>0</v>
      </c>
      <c r="AA77" s="238">
        <f>Z77*24</f>
        <v>0</v>
      </c>
      <c r="AB77" s="239">
        <f>S76*W76</f>
        <v>0</v>
      </c>
      <c r="AF77" s="1097"/>
      <c r="AG77" s="1097"/>
    </row>
    <row r="78" spans="1:33" ht="21.75" hidden="1" customHeight="1">
      <c r="A78" s="29"/>
      <c r="B78" s="1101">
        <v>35</v>
      </c>
      <c r="C78" s="1103">
        <f t="shared" ref="C78" si="141">IF(AND(OR(F78="〇", G78="〇"), OR(M78="保育士", M78="保育サポーター研修修了", M78="子育て支援員研修修了")), 1, 0)</f>
        <v>0</v>
      </c>
      <c r="D78" s="1105" t="str">
        <f t="shared" ref="D78" si="142">IF(C78=1, M78, "")</f>
        <v/>
      </c>
      <c r="E78" s="1107"/>
      <c r="F78" s="1109"/>
      <c r="G78" s="1109"/>
      <c r="H78" s="1110"/>
      <c r="I78" s="1084"/>
      <c r="J78" s="1085"/>
      <c r="K78" s="1088"/>
      <c r="L78" s="1090"/>
      <c r="M78" s="235"/>
      <c r="N78" s="79"/>
      <c r="O78" s="236" t="str">
        <f t="shared" ref="O78" si="143">R78&amp;S78&amp;T78&amp;U78&amp;V78&amp;W78&amp;X78</f>
        <v>月日、1日0時間</v>
      </c>
      <c r="P78" s="1092"/>
      <c r="Q78" s="1093"/>
      <c r="R78" s="33" t="s">
        <v>1211</v>
      </c>
      <c r="S78" s="241"/>
      <c r="T78" s="34" t="s">
        <v>1212</v>
      </c>
      <c r="U78" s="35" t="s">
        <v>1213</v>
      </c>
      <c r="V78" s="36" t="s">
        <v>1214</v>
      </c>
      <c r="W78" s="37">
        <f>AA79</f>
        <v>0</v>
      </c>
      <c r="X78" s="38" t="s">
        <v>1215</v>
      </c>
      <c r="Y78" s="336"/>
      <c r="Z78" s="39"/>
      <c r="AA78" s="336"/>
      <c r="AB78" s="336"/>
      <c r="AF78" s="1096">
        <f t="shared" ref="AF78" si="144">IF(AA79&gt;=5, S78, 0)</f>
        <v>0</v>
      </c>
      <c r="AG78" s="1096">
        <f t="shared" ref="AG78" si="145">IF(AA79&lt;5, S78, 0)</f>
        <v>0</v>
      </c>
    </row>
    <row r="79" spans="1:33" ht="21.75" hidden="1" customHeight="1">
      <c r="A79" s="29"/>
      <c r="B79" s="1102"/>
      <c r="C79" s="1104"/>
      <c r="D79" s="1106"/>
      <c r="E79" s="1113"/>
      <c r="F79" s="1111"/>
      <c r="G79" s="1111"/>
      <c r="H79" s="1111"/>
      <c r="I79" s="1086"/>
      <c r="J79" s="1087"/>
      <c r="K79" s="1112"/>
      <c r="L79" s="1091"/>
      <c r="M79" s="234"/>
      <c r="N79" s="40">
        <v>0</v>
      </c>
      <c r="O79" s="335" t="str">
        <f t="shared" ref="O79" si="146">R79&amp;U79&amp;V79</f>
        <v>～</v>
      </c>
      <c r="P79" s="1094"/>
      <c r="Q79" s="1095"/>
      <c r="R79" s="1098"/>
      <c r="S79" s="1099"/>
      <c r="T79" s="1099"/>
      <c r="U79" s="41" t="s">
        <v>1222</v>
      </c>
      <c r="V79" s="1099"/>
      <c r="W79" s="1099"/>
      <c r="X79" s="1100"/>
      <c r="Y79" s="619"/>
      <c r="Z79" s="42">
        <f>V79-R79-Y79</f>
        <v>0</v>
      </c>
      <c r="AA79" s="238">
        <f>Z79*24</f>
        <v>0</v>
      </c>
      <c r="AB79" s="239">
        <f>S78*W78</f>
        <v>0</v>
      </c>
      <c r="AF79" s="1097"/>
      <c r="AG79" s="1097"/>
    </row>
    <row r="80" spans="1:33" ht="21.75" hidden="1" customHeight="1">
      <c r="A80" s="29"/>
      <c r="B80" s="1101">
        <v>36</v>
      </c>
      <c r="C80" s="1103">
        <f t="shared" ref="C80" si="147">IF(AND(OR(F80="〇", G80="〇"), OR(M80="保育士", M80="保育サポーター研修修了", M80="子育て支援員研修修了")), 1, 0)</f>
        <v>0</v>
      </c>
      <c r="D80" s="1105" t="str">
        <f t="shared" ref="D80" si="148">IF(C80=1, M80, "")</f>
        <v/>
      </c>
      <c r="E80" s="1107"/>
      <c r="F80" s="1109"/>
      <c r="G80" s="1109"/>
      <c r="H80" s="1110"/>
      <c r="I80" s="1084"/>
      <c r="J80" s="1085"/>
      <c r="K80" s="1088"/>
      <c r="L80" s="1090"/>
      <c r="M80" s="235"/>
      <c r="N80" s="79"/>
      <c r="O80" s="236" t="str">
        <f t="shared" ref="O80" si="149">R80&amp;S80&amp;T80&amp;U80&amp;V80&amp;W80&amp;X80</f>
        <v>月日、1日0時間</v>
      </c>
      <c r="P80" s="1092"/>
      <c r="Q80" s="1093"/>
      <c r="R80" s="33" t="s">
        <v>1211</v>
      </c>
      <c r="S80" s="241"/>
      <c r="T80" s="34" t="s">
        <v>1212</v>
      </c>
      <c r="U80" s="35" t="s">
        <v>1213</v>
      </c>
      <c r="V80" s="36" t="s">
        <v>1214</v>
      </c>
      <c r="W80" s="37">
        <f>AA81</f>
        <v>0</v>
      </c>
      <c r="X80" s="38" t="s">
        <v>1215</v>
      </c>
      <c r="Y80" s="336"/>
      <c r="Z80" s="39"/>
      <c r="AA80" s="336"/>
      <c r="AB80" s="336"/>
      <c r="AF80" s="1096">
        <f t="shared" ref="AF80" si="150">IF(AA81&gt;=5, S80, 0)</f>
        <v>0</v>
      </c>
      <c r="AG80" s="1096">
        <f t="shared" ref="AG80" si="151">IF(AA81&lt;5, S80, 0)</f>
        <v>0</v>
      </c>
    </row>
    <row r="81" spans="1:33" ht="21.75" hidden="1" customHeight="1">
      <c r="A81" s="29"/>
      <c r="B81" s="1102"/>
      <c r="C81" s="1104"/>
      <c r="D81" s="1106"/>
      <c r="E81" s="1113"/>
      <c r="F81" s="1111"/>
      <c r="G81" s="1111"/>
      <c r="H81" s="1111"/>
      <c r="I81" s="1086"/>
      <c r="J81" s="1087"/>
      <c r="K81" s="1112"/>
      <c r="L81" s="1091"/>
      <c r="M81" s="234"/>
      <c r="N81" s="40">
        <v>0</v>
      </c>
      <c r="O81" s="335" t="str">
        <f t="shared" ref="O81" si="152">R81&amp;U81&amp;V81</f>
        <v>～</v>
      </c>
      <c r="P81" s="1094"/>
      <c r="Q81" s="1095"/>
      <c r="R81" s="1098"/>
      <c r="S81" s="1099"/>
      <c r="T81" s="1099"/>
      <c r="U81" s="41" t="s">
        <v>1222</v>
      </c>
      <c r="V81" s="1099"/>
      <c r="W81" s="1099"/>
      <c r="X81" s="1100"/>
      <c r="Y81" s="619"/>
      <c r="Z81" s="42">
        <f>V81-R81-Y81</f>
        <v>0</v>
      </c>
      <c r="AA81" s="238">
        <f>Z81*24</f>
        <v>0</v>
      </c>
      <c r="AB81" s="239">
        <f>S80*W80</f>
        <v>0</v>
      </c>
      <c r="AF81" s="1097"/>
      <c r="AG81" s="1097"/>
    </row>
    <row r="82" spans="1:33" ht="21.75" hidden="1" customHeight="1">
      <c r="A82" s="29"/>
      <c r="B82" s="1101">
        <v>37</v>
      </c>
      <c r="C82" s="1103">
        <f t="shared" ref="C82" si="153">IF(AND(OR(F82="〇", G82="〇"), OR(M82="保育士", M82="保育サポーター研修修了", M82="子育て支援員研修修了")), 1, 0)</f>
        <v>0</v>
      </c>
      <c r="D82" s="1105" t="str">
        <f t="shared" ref="D82" si="154">IF(C82=1, M82, "")</f>
        <v/>
      </c>
      <c r="E82" s="1107"/>
      <c r="F82" s="1109"/>
      <c r="G82" s="1109"/>
      <c r="H82" s="1110"/>
      <c r="I82" s="1084"/>
      <c r="J82" s="1085"/>
      <c r="K82" s="1088"/>
      <c r="L82" s="1090"/>
      <c r="M82" s="235"/>
      <c r="N82" s="79"/>
      <c r="O82" s="236" t="str">
        <f t="shared" ref="O82" si="155">R82&amp;S82&amp;T82&amp;U82&amp;V82&amp;W82&amp;X82</f>
        <v>月日、1日0時間</v>
      </c>
      <c r="P82" s="1092"/>
      <c r="Q82" s="1093"/>
      <c r="R82" s="33" t="s">
        <v>1211</v>
      </c>
      <c r="S82" s="241"/>
      <c r="T82" s="34" t="s">
        <v>1212</v>
      </c>
      <c r="U82" s="35" t="s">
        <v>1213</v>
      </c>
      <c r="V82" s="36" t="s">
        <v>1214</v>
      </c>
      <c r="W82" s="37">
        <f>AA83</f>
        <v>0</v>
      </c>
      <c r="X82" s="38" t="s">
        <v>1215</v>
      </c>
      <c r="Y82" s="336"/>
      <c r="Z82" s="39"/>
      <c r="AA82" s="336"/>
      <c r="AB82" s="336"/>
      <c r="AF82" s="1096">
        <f t="shared" ref="AF82" si="156">IF(AA83&gt;=5, S82, 0)</f>
        <v>0</v>
      </c>
      <c r="AG82" s="1096">
        <f t="shared" ref="AG82" si="157">IF(AA83&lt;5, S82, 0)</f>
        <v>0</v>
      </c>
    </row>
    <row r="83" spans="1:33" ht="21.75" hidden="1" customHeight="1">
      <c r="A83" s="29"/>
      <c r="B83" s="1102"/>
      <c r="C83" s="1104"/>
      <c r="D83" s="1106"/>
      <c r="E83" s="1113"/>
      <c r="F83" s="1111"/>
      <c r="G83" s="1111"/>
      <c r="H83" s="1111"/>
      <c r="I83" s="1086"/>
      <c r="J83" s="1087"/>
      <c r="K83" s="1112"/>
      <c r="L83" s="1091"/>
      <c r="M83" s="234"/>
      <c r="N83" s="40">
        <v>0</v>
      </c>
      <c r="O83" s="335" t="str">
        <f t="shared" ref="O83" si="158">R83&amp;U83&amp;V83</f>
        <v>～</v>
      </c>
      <c r="P83" s="1094"/>
      <c r="Q83" s="1095"/>
      <c r="R83" s="1098"/>
      <c r="S83" s="1099"/>
      <c r="T83" s="1099"/>
      <c r="U83" s="41" t="s">
        <v>1222</v>
      </c>
      <c r="V83" s="1099"/>
      <c r="W83" s="1099"/>
      <c r="X83" s="1100"/>
      <c r="Y83" s="619"/>
      <c r="Z83" s="42">
        <f>V83-R83-Y83</f>
        <v>0</v>
      </c>
      <c r="AA83" s="238">
        <f>Z83*24</f>
        <v>0</v>
      </c>
      <c r="AB83" s="239">
        <f>S82*W82</f>
        <v>0</v>
      </c>
      <c r="AF83" s="1097"/>
      <c r="AG83" s="1097"/>
    </row>
    <row r="84" spans="1:33" ht="21.75" hidden="1" customHeight="1">
      <c r="A84" s="29"/>
      <c r="B84" s="1101">
        <v>38</v>
      </c>
      <c r="C84" s="1103">
        <f t="shared" ref="C84" si="159">IF(AND(OR(F84="〇", G84="〇"), OR(M84="保育士", M84="保育サポーター研修修了", M84="子育て支援員研修修了")), 1, 0)</f>
        <v>0</v>
      </c>
      <c r="D84" s="1105" t="str">
        <f t="shared" ref="D84" si="160">IF(C84=1, M84, "")</f>
        <v/>
      </c>
      <c r="E84" s="1107"/>
      <c r="F84" s="1109"/>
      <c r="G84" s="1109"/>
      <c r="H84" s="1110"/>
      <c r="I84" s="1084"/>
      <c r="J84" s="1085"/>
      <c r="K84" s="1088"/>
      <c r="L84" s="1090"/>
      <c r="M84" s="235"/>
      <c r="N84" s="79"/>
      <c r="O84" s="236" t="str">
        <f t="shared" ref="O84" si="161">R84&amp;S84&amp;T84&amp;U84&amp;V84&amp;W84&amp;X84</f>
        <v>月日、1日0時間</v>
      </c>
      <c r="P84" s="1092"/>
      <c r="Q84" s="1093"/>
      <c r="R84" s="33" t="s">
        <v>1211</v>
      </c>
      <c r="S84" s="241"/>
      <c r="T84" s="34" t="s">
        <v>1212</v>
      </c>
      <c r="U84" s="35" t="s">
        <v>1213</v>
      </c>
      <c r="V84" s="36" t="s">
        <v>1214</v>
      </c>
      <c r="W84" s="37">
        <f>AA85</f>
        <v>0</v>
      </c>
      <c r="X84" s="38" t="s">
        <v>1215</v>
      </c>
      <c r="Y84" s="336"/>
      <c r="Z84" s="39"/>
      <c r="AA84" s="336"/>
      <c r="AB84" s="336"/>
      <c r="AF84" s="1096">
        <f t="shared" ref="AF84" si="162">IF(AA85&gt;=5, S84, 0)</f>
        <v>0</v>
      </c>
      <c r="AG84" s="1096">
        <f t="shared" ref="AG84" si="163">IF(AA85&lt;5, S84, 0)</f>
        <v>0</v>
      </c>
    </row>
    <row r="85" spans="1:33" ht="21.75" hidden="1" customHeight="1">
      <c r="A85" s="29"/>
      <c r="B85" s="1102"/>
      <c r="C85" s="1104"/>
      <c r="D85" s="1106"/>
      <c r="E85" s="1113"/>
      <c r="F85" s="1111"/>
      <c r="G85" s="1111"/>
      <c r="H85" s="1111"/>
      <c r="I85" s="1086"/>
      <c r="J85" s="1087"/>
      <c r="K85" s="1112"/>
      <c r="L85" s="1091"/>
      <c r="M85" s="234"/>
      <c r="N85" s="40">
        <v>0</v>
      </c>
      <c r="O85" s="335" t="str">
        <f t="shared" ref="O85" si="164">R85&amp;U85&amp;V85</f>
        <v>～</v>
      </c>
      <c r="P85" s="1094"/>
      <c r="Q85" s="1095"/>
      <c r="R85" s="1098"/>
      <c r="S85" s="1099"/>
      <c r="T85" s="1099"/>
      <c r="U85" s="41" t="s">
        <v>1222</v>
      </c>
      <c r="V85" s="1099"/>
      <c r="W85" s="1099"/>
      <c r="X85" s="1100"/>
      <c r="Y85" s="619"/>
      <c r="Z85" s="42">
        <f>V85-R85-Y85</f>
        <v>0</v>
      </c>
      <c r="AA85" s="238">
        <f>Z85*24</f>
        <v>0</v>
      </c>
      <c r="AB85" s="239">
        <f>S84*W84</f>
        <v>0</v>
      </c>
      <c r="AF85" s="1097"/>
      <c r="AG85" s="1097"/>
    </row>
    <row r="86" spans="1:33" ht="21.75" hidden="1" customHeight="1">
      <c r="A86" s="29"/>
      <c r="B86" s="1101">
        <v>39</v>
      </c>
      <c r="C86" s="1103">
        <f t="shared" ref="C86" si="165">IF(AND(OR(F86="〇", G86="〇"), OR(M86="保育士", M86="保育サポーター研修修了", M86="子育て支援員研修修了")), 1, 0)</f>
        <v>0</v>
      </c>
      <c r="D86" s="1105" t="str">
        <f t="shared" ref="D86" si="166">IF(C86=1, M86, "")</f>
        <v/>
      </c>
      <c r="E86" s="1107"/>
      <c r="F86" s="1109"/>
      <c r="G86" s="1109"/>
      <c r="H86" s="1110"/>
      <c r="I86" s="1084"/>
      <c r="J86" s="1085"/>
      <c r="K86" s="1088"/>
      <c r="L86" s="1090"/>
      <c r="M86" s="235"/>
      <c r="N86" s="79"/>
      <c r="O86" s="236" t="str">
        <f t="shared" ref="O86" si="167">R86&amp;S86&amp;T86&amp;U86&amp;V86&amp;W86&amp;X86</f>
        <v>月日、1日0時間</v>
      </c>
      <c r="P86" s="1092"/>
      <c r="Q86" s="1093"/>
      <c r="R86" s="33" t="s">
        <v>1211</v>
      </c>
      <c r="S86" s="241"/>
      <c r="T86" s="34" t="s">
        <v>1212</v>
      </c>
      <c r="U86" s="35" t="s">
        <v>1213</v>
      </c>
      <c r="V86" s="36" t="s">
        <v>1214</v>
      </c>
      <c r="W86" s="37">
        <f>AA87</f>
        <v>0</v>
      </c>
      <c r="X86" s="38" t="s">
        <v>1215</v>
      </c>
      <c r="Y86" s="336"/>
      <c r="Z86" s="39"/>
      <c r="AA86" s="336"/>
      <c r="AB86" s="336"/>
      <c r="AF86" s="1096">
        <f t="shared" ref="AF86" si="168">IF(AA87&gt;=5, S86, 0)</f>
        <v>0</v>
      </c>
      <c r="AG86" s="1096">
        <f t="shared" ref="AG86" si="169">IF(AA87&lt;5, S86, 0)</f>
        <v>0</v>
      </c>
    </row>
    <row r="87" spans="1:33" ht="21.75" hidden="1" customHeight="1">
      <c r="A87" s="29"/>
      <c r="B87" s="1102"/>
      <c r="C87" s="1104"/>
      <c r="D87" s="1106"/>
      <c r="E87" s="1113"/>
      <c r="F87" s="1111"/>
      <c r="G87" s="1111"/>
      <c r="H87" s="1111"/>
      <c r="I87" s="1086"/>
      <c r="J87" s="1087"/>
      <c r="K87" s="1112"/>
      <c r="L87" s="1091"/>
      <c r="M87" s="234"/>
      <c r="N87" s="40">
        <v>0</v>
      </c>
      <c r="O87" s="335" t="str">
        <f t="shared" ref="O87" si="170">R87&amp;U87&amp;V87</f>
        <v>～</v>
      </c>
      <c r="P87" s="1094"/>
      <c r="Q87" s="1095"/>
      <c r="R87" s="1098"/>
      <c r="S87" s="1099"/>
      <c r="T87" s="1099"/>
      <c r="U87" s="41" t="s">
        <v>1222</v>
      </c>
      <c r="V87" s="1099"/>
      <c r="W87" s="1099"/>
      <c r="X87" s="1100"/>
      <c r="Y87" s="619"/>
      <c r="Z87" s="42">
        <f>V87-R87-Y87</f>
        <v>0</v>
      </c>
      <c r="AA87" s="238">
        <f>Z87*24</f>
        <v>0</v>
      </c>
      <c r="AB87" s="239">
        <f>S86*W86</f>
        <v>0</v>
      </c>
      <c r="AF87" s="1097"/>
      <c r="AG87" s="1097"/>
    </row>
    <row r="88" spans="1:33" ht="21.75" hidden="1" customHeight="1">
      <c r="A88" s="29"/>
      <c r="B88" s="1101">
        <v>40</v>
      </c>
      <c r="C88" s="1103">
        <f t="shared" ref="C88" si="171">IF(AND(OR(F88="〇", G88="〇"), OR(M88="保育士", M88="保育サポーター研修修了", M88="子育て支援員研修修了")), 1, 0)</f>
        <v>0</v>
      </c>
      <c r="D88" s="1105" t="str">
        <f t="shared" ref="D88" si="172">IF(C88=1, M88, "")</f>
        <v/>
      </c>
      <c r="E88" s="1107"/>
      <c r="F88" s="1109"/>
      <c r="G88" s="1109"/>
      <c r="H88" s="1110"/>
      <c r="I88" s="1084"/>
      <c r="J88" s="1085"/>
      <c r="K88" s="1088"/>
      <c r="L88" s="1090"/>
      <c r="M88" s="235"/>
      <c r="N88" s="79"/>
      <c r="O88" s="236" t="str">
        <f t="shared" ref="O88" si="173">R88&amp;S88&amp;T88&amp;U88&amp;V88&amp;W88&amp;X88</f>
        <v>月日、1日0時間</v>
      </c>
      <c r="P88" s="1092"/>
      <c r="Q88" s="1093"/>
      <c r="R88" s="33" t="s">
        <v>1211</v>
      </c>
      <c r="S88" s="241"/>
      <c r="T88" s="34" t="s">
        <v>1212</v>
      </c>
      <c r="U88" s="35" t="s">
        <v>1213</v>
      </c>
      <c r="V88" s="36" t="s">
        <v>1214</v>
      </c>
      <c r="W88" s="37">
        <f>AA89</f>
        <v>0</v>
      </c>
      <c r="X88" s="38" t="s">
        <v>1215</v>
      </c>
      <c r="Y88" s="336"/>
      <c r="Z88" s="39"/>
      <c r="AA88" s="336"/>
      <c r="AB88" s="336"/>
      <c r="AF88" s="1096">
        <f t="shared" ref="AF88" si="174">IF(AA89&gt;=5, S88, 0)</f>
        <v>0</v>
      </c>
      <c r="AG88" s="1096">
        <f t="shared" ref="AG88" si="175">IF(AA89&lt;5, S88, 0)</f>
        <v>0</v>
      </c>
    </row>
    <row r="89" spans="1:33" ht="21.75" hidden="1" customHeight="1">
      <c r="A89" s="29"/>
      <c r="B89" s="1102"/>
      <c r="C89" s="1104"/>
      <c r="D89" s="1106"/>
      <c r="E89" s="1113"/>
      <c r="F89" s="1111"/>
      <c r="G89" s="1111"/>
      <c r="H89" s="1111"/>
      <c r="I89" s="1086"/>
      <c r="J89" s="1087"/>
      <c r="K89" s="1112"/>
      <c r="L89" s="1091"/>
      <c r="M89" s="234"/>
      <c r="N89" s="40">
        <v>0</v>
      </c>
      <c r="O89" s="335" t="str">
        <f t="shared" ref="O89" si="176">R89&amp;U89&amp;V89</f>
        <v>～</v>
      </c>
      <c r="P89" s="1094"/>
      <c r="Q89" s="1095"/>
      <c r="R89" s="1098"/>
      <c r="S89" s="1099"/>
      <c r="T89" s="1099"/>
      <c r="U89" s="41" t="s">
        <v>1222</v>
      </c>
      <c r="V89" s="1099"/>
      <c r="W89" s="1099"/>
      <c r="X89" s="1100"/>
      <c r="Y89" s="619"/>
      <c r="Z89" s="42">
        <f>V89-R89-Y89</f>
        <v>0</v>
      </c>
      <c r="AA89" s="238">
        <f>Z89*24</f>
        <v>0</v>
      </c>
      <c r="AB89" s="239">
        <f>S88*W88</f>
        <v>0</v>
      </c>
      <c r="AF89" s="1097"/>
      <c r="AG89" s="1097"/>
    </row>
    <row r="90" spans="1:33" ht="21.75" hidden="1" customHeight="1">
      <c r="A90" s="29"/>
      <c r="B90" s="1101">
        <v>41</v>
      </c>
      <c r="C90" s="1103">
        <f t="shared" ref="C90" si="177">IF(AND(OR(F90="〇", G90="〇"), OR(M90="保育士", M90="保育サポーター研修修了", M90="子育て支援員研修修了")), 1, 0)</f>
        <v>0</v>
      </c>
      <c r="D90" s="1105" t="str">
        <f t="shared" ref="D90" si="178">IF(C90=1, M90, "")</f>
        <v/>
      </c>
      <c r="E90" s="1107"/>
      <c r="F90" s="1109"/>
      <c r="G90" s="1109"/>
      <c r="H90" s="1110"/>
      <c r="I90" s="1084"/>
      <c r="J90" s="1085"/>
      <c r="K90" s="1088"/>
      <c r="L90" s="1090"/>
      <c r="M90" s="235"/>
      <c r="N90" s="79"/>
      <c r="O90" s="236" t="str">
        <f t="shared" ref="O90" si="179">R90&amp;S90&amp;T90&amp;U90&amp;V90&amp;W90&amp;X90</f>
        <v>月日、1日0時間</v>
      </c>
      <c r="P90" s="1092"/>
      <c r="Q90" s="1093"/>
      <c r="R90" s="33" t="s">
        <v>1211</v>
      </c>
      <c r="S90" s="241"/>
      <c r="T90" s="34" t="s">
        <v>1212</v>
      </c>
      <c r="U90" s="35" t="s">
        <v>1213</v>
      </c>
      <c r="V90" s="36" t="s">
        <v>1214</v>
      </c>
      <c r="W90" s="37">
        <f>AA91</f>
        <v>0</v>
      </c>
      <c r="X90" s="38" t="s">
        <v>1215</v>
      </c>
      <c r="Y90" s="336"/>
      <c r="Z90" s="39"/>
      <c r="AA90" s="336"/>
      <c r="AB90" s="336"/>
      <c r="AF90" s="1096">
        <f t="shared" ref="AF90" si="180">IF(AA91&gt;=5, S90, 0)</f>
        <v>0</v>
      </c>
      <c r="AG90" s="1096">
        <f t="shared" ref="AG90" si="181">IF(AA91&lt;5, S90, 0)</f>
        <v>0</v>
      </c>
    </row>
    <row r="91" spans="1:33" ht="21.75" hidden="1" customHeight="1">
      <c r="A91" s="29"/>
      <c r="B91" s="1102"/>
      <c r="C91" s="1104"/>
      <c r="D91" s="1106"/>
      <c r="E91" s="1113"/>
      <c r="F91" s="1111"/>
      <c r="G91" s="1111"/>
      <c r="H91" s="1111"/>
      <c r="I91" s="1086"/>
      <c r="J91" s="1087"/>
      <c r="K91" s="1112"/>
      <c r="L91" s="1091"/>
      <c r="M91" s="234"/>
      <c r="N91" s="40">
        <v>0</v>
      </c>
      <c r="O91" s="335" t="str">
        <f t="shared" ref="O91" si="182">R91&amp;U91&amp;V91</f>
        <v>～</v>
      </c>
      <c r="P91" s="1094"/>
      <c r="Q91" s="1095"/>
      <c r="R91" s="1098"/>
      <c r="S91" s="1099"/>
      <c r="T91" s="1099"/>
      <c r="U91" s="41" t="s">
        <v>1222</v>
      </c>
      <c r="V91" s="1099"/>
      <c r="W91" s="1099"/>
      <c r="X91" s="1100"/>
      <c r="Y91" s="619"/>
      <c r="Z91" s="42">
        <f>V91-R91-Y91</f>
        <v>0</v>
      </c>
      <c r="AA91" s="238">
        <f>Z91*24</f>
        <v>0</v>
      </c>
      <c r="AB91" s="239">
        <f>S90*W90</f>
        <v>0</v>
      </c>
      <c r="AF91" s="1097"/>
      <c r="AG91" s="1097"/>
    </row>
    <row r="92" spans="1:33" ht="21.75" hidden="1" customHeight="1">
      <c r="A92" s="29"/>
      <c r="B92" s="1101">
        <v>42</v>
      </c>
      <c r="C92" s="1103">
        <f t="shared" ref="C92" si="183">IF(AND(OR(F92="〇", G92="〇"), OR(M92="保育士", M92="保育サポーター研修修了", M92="子育て支援員研修修了")), 1, 0)</f>
        <v>0</v>
      </c>
      <c r="D92" s="1105" t="str">
        <f t="shared" ref="D92" si="184">IF(C92=1, M92, "")</f>
        <v/>
      </c>
      <c r="E92" s="1107"/>
      <c r="F92" s="1109"/>
      <c r="G92" s="1109"/>
      <c r="H92" s="1110"/>
      <c r="I92" s="1084"/>
      <c r="J92" s="1085"/>
      <c r="K92" s="1088"/>
      <c r="L92" s="1090"/>
      <c r="M92" s="235"/>
      <c r="N92" s="79"/>
      <c r="O92" s="236" t="str">
        <f t="shared" ref="O92" si="185">R92&amp;S92&amp;T92&amp;U92&amp;V92&amp;W92&amp;X92</f>
        <v>月日、1日0時間</v>
      </c>
      <c r="P92" s="1092"/>
      <c r="Q92" s="1093"/>
      <c r="R92" s="33" t="s">
        <v>1211</v>
      </c>
      <c r="S92" s="241"/>
      <c r="T92" s="34" t="s">
        <v>1212</v>
      </c>
      <c r="U92" s="35" t="s">
        <v>1213</v>
      </c>
      <c r="V92" s="36" t="s">
        <v>1214</v>
      </c>
      <c r="W92" s="37">
        <f>AA93</f>
        <v>0</v>
      </c>
      <c r="X92" s="38" t="s">
        <v>1215</v>
      </c>
      <c r="Y92" s="336"/>
      <c r="Z92" s="39"/>
      <c r="AA92" s="336"/>
      <c r="AB92" s="336"/>
      <c r="AF92" s="1096">
        <f t="shared" ref="AF92" si="186">IF(AA93&gt;=5, S92, 0)</f>
        <v>0</v>
      </c>
      <c r="AG92" s="1096">
        <f t="shared" ref="AG92" si="187">IF(AA93&lt;5, S92, 0)</f>
        <v>0</v>
      </c>
    </row>
    <row r="93" spans="1:33" ht="21.75" hidden="1" customHeight="1">
      <c r="A93" s="29"/>
      <c r="B93" s="1102"/>
      <c r="C93" s="1104"/>
      <c r="D93" s="1106"/>
      <c r="E93" s="1113"/>
      <c r="F93" s="1111"/>
      <c r="G93" s="1111"/>
      <c r="H93" s="1111"/>
      <c r="I93" s="1086"/>
      <c r="J93" s="1087"/>
      <c r="K93" s="1112"/>
      <c r="L93" s="1091"/>
      <c r="M93" s="234"/>
      <c r="N93" s="40">
        <v>0</v>
      </c>
      <c r="O93" s="335" t="str">
        <f t="shared" ref="O93" si="188">R93&amp;U93&amp;V93</f>
        <v>～</v>
      </c>
      <c r="P93" s="1094"/>
      <c r="Q93" s="1095"/>
      <c r="R93" s="1098"/>
      <c r="S93" s="1099"/>
      <c r="T93" s="1099"/>
      <c r="U93" s="41" t="s">
        <v>1222</v>
      </c>
      <c r="V93" s="1099"/>
      <c r="W93" s="1099"/>
      <c r="X93" s="1100"/>
      <c r="Y93" s="619"/>
      <c r="Z93" s="42">
        <f>V93-R93-Y93</f>
        <v>0</v>
      </c>
      <c r="AA93" s="238">
        <f>Z93*24</f>
        <v>0</v>
      </c>
      <c r="AB93" s="239">
        <f>S92*W92</f>
        <v>0</v>
      </c>
      <c r="AF93" s="1097"/>
      <c r="AG93" s="1097"/>
    </row>
    <row r="94" spans="1:33" ht="21.75" hidden="1" customHeight="1">
      <c r="A94" s="29"/>
      <c r="B94" s="1101">
        <v>43</v>
      </c>
      <c r="C94" s="1103">
        <f t="shared" ref="C94" si="189">IF(AND(OR(F94="〇", G94="〇"), OR(M94="保育士", M94="保育サポーター研修修了", M94="子育て支援員研修修了")), 1, 0)</f>
        <v>0</v>
      </c>
      <c r="D94" s="1105" t="str">
        <f t="shared" ref="D94" si="190">IF(C94=1, M94, "")</f>
        <v/>
      </c>
      <c r="E94" s="1107"/>
      <c r="F94" s="1109"/>
      <c r="G94" s="1109"/>
      <c r="H94" s="1110"/>
      <c r="I94" s="1084"/>
      <c r="J94" s="1085"/>
      <c r="K94" s="1088"/>
      <c r="L94" s="1090"/>
      <c r="M94" s="235"/>
      <c r="N94" s="79"/>
      <c r="O94" s="236" t="str">
        <f t="shared" ref="O94" si="191">R94&amp;S94&amp;T94&amp;U94&amp;V94&amp;W94&amp;X94</f>
        <v>月日、1日0時間</v>
      </c>
      <c r="P94" s="1092"/>
      <c r="Q94" s="1093"/>
      <c r="R94" s="33" t="s">
        <v>1211</v>
      </c>
      <c r="S94" s="241"/>
      <c r="T94" s="34" t="s">
        <v>1212</v>
      </c>
      <c r="U94" s="35" t="s">
        <v>1213</v>
      </c>
      <c r="V94" s="36" t="s">
        <v>1214</v>
      </c>
      <c r="W94" s="37">
        <f>AA95</f>
        <v>0</v>
      </c>
      <c r="X94" s="38" t="s">
        <v>1215</v>
      </c>
      <c r="Y94" s="336"/>
      <c r="Z94" s="39"/>
      <c r="AA94" s="336"/>
      <c r="AB94" s="336"/>
      <c r="AF94" s="1096">
        <f t="shared" ref="AF94" si="192">IF(AA95&gt;=5, S94, 0)</f>
        <v>0</v>
      </c>
      <c r="AG94" s="1096">
        <f t="shared" ref="AG94" si="193">IF(AA95&lt;5, S94, 0)</f>
        <v>0</v>
      </c>
    </row>
    <row r="95" spans="1:33" ht="21.75" hidden="1" customHeight="1">
      <c r="A95" s="29"/>
      <c r="B95" s="1102"/>
      <c r="C95" s="1104"/>
      <c r="D95" s="1106"/>
      <c r="E95" s="1113"/>
      <c r="F95" s="1111"/>
      <c r="G95" s="1111"/>
      <c r="H95" s="1111"/>
      <c r="I95" s="1086"/>
      <c r="J95" s="1087"/>
      <c r="K95" s="1112"/>
      <c r="L95" s="1091"/>
      <c r="M95" s="234"/>
      <c r="N95" s="40">
        <v>0</v>
      </c>
      <c r="O95" s="335" t="str">
        <f t="shared" ref="O95" si="194">R95&amp;U95&amp;V95</f>
        <v>～</v>
      </c>
      <c r="P95" s="1094"/>
      <c r="Q95" s="1095"/>
      <c r="R95" s="1098"/>
      <c r="S95" s="1099"/>
      <c r="T95" s="1099"/>
      <c r="U95" s="41" t="s">
        <v>1222</v>
      </c>
      <c r="V95" s="1099"/>
      <c r="W95" s="1099"/>
      <c r="X95" s="1100"/>
      <c r="Y95" s="619"/>
      <c r="Z95" s="42">
        <f>V95-R95-Y95</f>
        <v>0</v>
      </c>
      <c r="AA95" s="238">
        <f>Z95*24</f>
        <v>0</v>
      </c>
      <c r="AB95" s="239">
        <f>S94*W94</f>
        <v>0</v>
      </c>
      <c r="AF95" s="1097"/>
      <c r="AG95" s="1097"/>
    </row>
    <row r="96" spans="1:33" ht="21.75" hidden="1" customHeight="1">
      <c r="A96" s="29"/>
      <c r="B96" s="1101">
        <v>44</v>
      </c>
      <c r="C96" s="1103">
        <f t="shared" ref="C96" si="195">IF(AND(OR(F96="〇", G96="〇"), OR(M96="保育士", M96="保育サポーター研修修了", M96="子育て支援員研修修了")), 1, 0)</f>
        <v>0</v>
      </c>
      <c r="D96" s="1105" t="str">
        <f t="shared" ref="D96" si="196">IF(C96=1, M96, "")</f>
        <v/>
      </c>
      <c r="E96" s="1107"/>
      <c r="F96" s="1109"/>
      <c r="G96" s="1109"/>
      <c r="H96" s="1110"/>
      <c r="I96" s="1084"/>
      <c r="J96" s="1085"/>
      <c r="K96" s="1088"/>
      <c r="L96" s="1090"/>
      <c r="M96" s="235"/>
      <c r="N96" s="79"/>
      <c r="O96" s="236" t="str">
        <f>R96&amp;S96&amp;T96&amp;U96&amp;V96&amp;W96&amp;X96</f>
        <v>月日、1日0時間</v>
      </c>
      <c r="P96" s="1092"/>
      <c r="Q96" s="1093"/>
      <c r="R96" s="33" t="s">
        <v>1211</v>
      </c>
      <c r="S96" s="241"/>
      <c r="T96" s="34" t="s">
        <v>1212</v>
      </c>
      <c r="U96" s="35" t="s">
        <v>1213</v>
      </c>
      <c r="V96" s="36" t="s">
        <v>1214</v>
      </c>
      <c r="W96" s="37">
        <f>AA97</f>
        <v>0</v>
      </c>
      <c r="X96" s="38" t="s">
        <v>1215</v>
      </c>
      <c r="Y96" s="336"/>
      <c r="Z96" s="39"/>
      <c r="AA96" s="336"/>
      <c r="AB96" s="336"/>
      <c r="AF96" s="1096">
        <f t="shared" ref="AF96" si="197">IF(AA97&gt;=5, S96, 0)</f>
        <v>0</v>
      </c>
      <c r="AG96" s="1096">
        <f t="shared" ref="AG96" si="198">IF(AA97&lt;5, S96, 0)</f>
        <v>0</v>
      </c>
    </row>
    <row r="97" spans="1:33" ht="21.75" hidden="1" customHeight="1">
      <c r="A97" s="29"/>
      <c r="B97" s="1102"/>
      <c r="C97" s="1104"/>
      <c r="D97" s="1106"/>
      <c r="E97" s="1113"/>
      <c r="F97" s="1111"/>
      <c r="G97" s="1111"/>
      <c r="H97" s="1111"/>
      <c r="I97" s="1086"/>
      <c r="J97" s="1087"/>
      <c r="K97" s="1112"/>
      <c r="L97" s="1091"/>
      <c r="M97" s="234"/>
      <c r="N97" s="40">
        <v>0</v>
      </c>
      <c r="O97" s="335" t="str">
        <f>R97&amp;U97&amp;V97</f>
        <v>～</v>
      </c>
      <c r="P97" s="1094"/>
      <c r="Q97" s="1095"/>
      <c r="R97" s="1098"/>
      <c r="S97" s="1099"/>
      <c r="T97" s="1099"/>
      <c r="U97" s="41" t="s">
        <v>1222</v>
      </c>
      <c r="V97" s="1099"/>
      <c r="W97" s="1099"/>
      <c r="X97" s="1100"/>
      <c r="Y97" s="619"/>
      <c r="Z97" s="42">
        <f>V97-R97-Y97</f>
        <v>0</v>
      </c>
      <c r="AA97" s="238">
        <f>Z97*24</f>
        <v>0</v>
      </c>
      <c r="AB97" s="239">
        <f>S96*W96</f>
        <v>0</v>
      </c>
      <c r="AF97" s="1097"/>
      <c r="AG97" s="1097"/>
    </row>
    <row r="98" spans="1:33" ht="21.75" hidden="1" customHeight="1">
      <c r="A98" s="29"/>
      <c r="B98" s="1101">
        <v>45</v>
      </c>
      <c r="C98" s="1103">
        <f t="shared" ref="C98" si="199">IF(AND(OR(F98="〇", G98="〇"), OR(M98="保育士", M98="保育サポーター研修修了", M98="子育て支援員研修修了")), 1, 0)</f>
        <v>0</v>
      </c>
      <c r="D98" s="1105" t="str">
        <f t="shared" ref="D98" si="200">IF(C98=1, M98, "")</f>
        <v/>
      </c>
      <c r="E98" s="1107"/>
      <c r="F98" s="1109"/>
      <c r="G98" s="1109"/>
      <c r="H98" s="1110"/>
      <c r="I98" s="1084"/>
      <c r="J98" s="1085"/>
      <c r="K98" s="1088"/>
      <c r="L98" s="1090"/>
      <c r="M98" s="235"/>
      <c r="N98" s="79"/>
      <c r="O98" s="236" t="str">
        <f t="shared" ref="O98" si="201">R98&amp;S98&amp;T98&amp;U98&amp;V98&amp;W98&amp;X98</f>
        <v>月日、1日0時間</v>
      </c>
      <c r="P98" s="1092"/>
      <c r="Q98" s="1093"/>
      <c r="R98" s="33" t="s">
        <v>1211</v>
      </c>
      <c r="S98" s="241"/>
      <c r="T98" s="34" t="s">
        <v>1212</v>
      </c>
      <c r="U98" s="35" t="s">
        <v>1213</v>
      </c>
      <c r="V98" s="36" t="s">
        <v>1214</v>
      </c>
      <c r="W98" s="37">
        <f>AA99</f>
        <v>0</v>
      </c>
      <c r="X98" s="38" t="s">
        <v>1215</v>
      </c>
      <c r="Y98" s="336"/>
      <c r="Z98" s="39"/>
      <c r="AA98" s="336"/>
      <c r="AB98" s="336"/>
      <c r="AF98" s="1096">
        <f t="shared" ref="AF98" si="202">IF(AA99&gt;=5, S98, 0)</f>
        <v>0</v>
      </c>
      <c r="AG98" s="1096">
        <f t="shared" ref="AG98" si="203">IF(AA99&lt;5, S98, 0)</f>
        <v>0</v>
      </c>
    </row>
    <row r="99" spans="1:33" ht="21.75" hidden="1" customHeight="1">
      <c r="A99" s="29"/>
      <c r="B99" s="1102"/>
      <c r="C99" s="1104"/>
      <c r="D99" s="1106"/>
      <c r="E99" s="1113"/>
      <c r="F99" s="1111"/>
      <c r="G99" s="1111"/>
      <c r="H99" s="1111"/>
      <c r="I99" s="1086"/>
      <c r="J99" s="1087"/>
      <c r="K99" s="1112"/>
      <c r="L99" s="1091"/>
      <c r="M99" s="234"/>
      <c r="N99" s="40">
        <v>0</v>
      </c>
      <c r="O99" s="335" t="str">
        <f t="shared" ref="O99" si="204">R99&amp;U99&amp;V99</f>
        <v>～</v>
      </c>
      <c r="P99" s="1094"/>
      <c r="Q99" s="1095"/>
      <c r="R99" s="1098"/>
      <c r="S99" s="1099"/>
      <c r="T99" s="1099"/>
      <c r="U99" s="41" t="s">
        <v>1222</v>
      </c>
      <c r="V99" s="1099"/>
      <c r="W99" s="1099"/>
      <c r="X99" s="1100"/>
      <c r="Y99" s="619"/>
      <c r="Z99" s="42">
        <f>V99-R99-Y99</f>
        <v>0</v>
      </c>
      <c r="AA99" s="238">
        <f>Z99*24</f>
        <v>0</v>
      </c>
      <c r="AB99" s="239">
        <f>S98*W98</f>
        <v>0</v>
      </c>
      <c r="AF99" s="1097"/>
      <c r="AG99" s="1097"/>
    </row>
    <row r="100" spans="1:33" ht="21.75" hidden="1" customHeight="1">
      <c r="A100" s="29"/>
      <c r="B100" s="1101">
        <v>46</v>
      </c>
      <c r="C100" s="1103">
        <f t="shared" ref="C100" si="205">IF(AND(OR(F100="〇", G100="〇"), OR(M100="保育士", M100="保育サポーター研修修了", M100="子育て支援員研修修了")), 1, 0)</f>
        <v>0</v>
      </c>
      <c r="D100" s="1105" t="str">
        <f t="shared" ref="D100" si="206">IF(C100=1, M100, "")</f>
        <v/>
      </c>
      <c r="E100" s="1107"/>
      <c r="F100" s="1109"/>
      <c r="G100" s="1109"/>
      <c r="H100" s="1110"/>
      <c r="I100" s="1084"/>
      <c r="J100" s="1085"/>
      <c r="K100" s="1088"/>
      <c r="L100" s="1090"/>
      <c r="M100" s="235"/>
      <c r="N100" s="79"/>
      <c r="O100" s="236" t="str">
        <f t="shared" ref="O100" si="207">R100&amp;S100&amp;T100&amp;U100&amp;V100&amp;W100&amp;X100</f>
        <v>月日、1日0時間</v>
      </c>
      <c r="P100" s="1092"/>
      <c r="Q100" s="1093"/>
      <c r="R100" s="33" t="s">
        <v>1211</v>
      </c>
      <c r="S100" s="241"/>
      <c r="T100" s="34" t="s">
        <v>1212</v>
      </c>
      <c r="U100" s="35" t="s">
        <v>1213</v>
      </c>
      <c r="V100" s="36" t="s">
        <v>1214</v>
      </c>
      <c r="W100" s="37">
        <f>AA101</f>
        <v>0</v>
      </c>
      <c r="X100" s="38" t="s">
        <v>1215</v>
      </c>
      <c r="Y100" s="336"/>
      <c r="Z100" s="39"/>
      <c r="AA100" s="336"/>
      <c r="AB100" s="336"/>
      <c r="AF100" s="1096">
        <f t="shared" ref="AF100" si="208">IF(AA101&gt;=5, S100, 0)</f>
        <v>0</v>
      </c>
      <c r="AG100" s="1096">
        <f t="shared" ref="AG100" si="209">IF(AA101&lt;5, S100, 0)</f>
        <v>0</v>
      </c>
    </row>
    <row r="101" spans="1:33" ht="21.75" hidden="1" customHeight="1">
      <c r="A101" s="29"/>
      <c r="B101" s="1102"/>
      <c r="C101" s="1104"/>
      <c r="D101" s="1106"/>
      <c r="E101" s="1113"/>
      <c r="F101" s="1111"/>
      <c r="G101" s="1111"/>
      <c r="H101" s="1111"/>
      <c r="I101" s="1086"/>
      <c r="J101" s="1087"/>
      <c r="K101" s="1112"/>
      <c r="L101" s="1091"/>
      <c r="M101" s="592"/>
      <c r="N101" s="40">
        <v>0</v>
      </c>
      <c r="O101" s="335" t="str">
        <f t="shared" ref="O101" si="210">R101&amp;U101&amp;V101</f>
        <v>～</v>
      </c>
      <c r="P101" s="1094"/>
      <c r="Q101" s="1095"/>
      <c r="R101" s="1098"/>
      <c r="S101" s="1099"/>
      <c r="T101" s="1099"/>
      <c r="U101" s="41" t="s">
        <v>1222</v>
      </c>
      <c r="V101" s="1099"/>
      <c r="W101" s="1099"/>
      <c r="X101" s="1100"/>
      <c r="Y101" s="619"/>
      <c r="Z101" s="42">
        <f>V101-R101-Y101</f>
        <v>0</v>
      </c>
      <c r="AA101" s="238">
        <f>Z101*24</f>
        <v>0</v>
      </c>
      <c r="AB101" s="239">
        <f>S100*W100</f>
        <v>0</v>
      </c>
      <c r="AF101" s="1097"/>
      <c r="AG101" s="1097"/>
    </row>
    <row r="102" spans="1:33" ht="21.75" hidden="1" customHeight="1">
      <c r="A102" s="29"/>
      <c r="B102" s="1101">
        <v>47</v>
      </c>
      <c r="C102" s="1103">
        <f t="shared" ref="C102" si="211">IF(AND(OR(F102="〇", G102="〇"), OR(M102="保育士", M102="保育サポーター研修修了", M102="子育て支援員研修修了")), 1, 0)</f>
        <v>0</v>
      </c>
      <c r="D102" s="1105" t="str">
        <f t="shared" ref="D102" si="212">IF(C102=1, M102, "")</f>
        <v/>
      </c>
      <c r="E102" s="1107"/>
      <c r="F102" s="1109"/>
      <c r="G102" s="1109"/>
      <c r="H102" s="1110"/>
      <c r="I102" s="1084"/>
      <c r="J102" s="1085"/>
      <c r="K102" s="1088"/>
      <c r="L102" s="1090"/>
      <c r="M102" s="235"/>
      <c r="N102" s="79"/>
      <c r="O102" s="236" t="str">
        <f t="shared" ref="O102" si="213">R102&amp;S102&amp;T102&amp;U102&amp;V102&amp;W102&amp;X102</f>
        <v>月日、1日0時間</v>
      </c>
      <c r="P102" s="1092"/>
      <c r="Q102" s="1093"/>
      <c r="R102" s="33" t="s">
        <v>1211</v>
      </c>
      <c r="S102" s="241"/>
      <c r="T102" s="34" t="s">
        <v>1212</v>
      </c>
      <c r="U102" s="35" t="s">
        <v>1213</v>
      </c>
      <c r="V102" s="36" t="s">
        <v>1214</v>
      </c>
      <c r="W102" s="37">
        <f>AA103</f>
        <v>0</v>
      </c>
      <c r="X102" s="38" t="s">
        <v>1215</v>
      </c>
      <c r="Y102" s="336"/>
      <c r="Z102" s="39"/>
      <c r="AA102" s="336"/>
      <c r="AB102" s="336"/>
      <c r="AF102" s="1096">
        <f t="shared" ref="AF102" si="214">IF(AA103&gt;=5, S102, 0)</f>
        <v>0</v>
      </c>
      <c r="AG102" s="1096">
        <f t="shared" ref="AG102" si="215">IF(AA103&lt;5, S102, 0)</f>
        <v>0</v>
      </c>
    </row>
    <row r="103" spans="1:33" ht="21.75" hidden="1" customHeight="1">
      <c r="A103" s="29"/>
      <c r="B103" s="1102"/>
      <c r="C103" s="1104"/>
      <c r="D103" s="1106"/>
      <c r="E103" s="1113"/>
      <c r="F103" s="1111"/>
      <c r="G103" s="1111"/>
      <c r="H103" s="1111"/>
      <c r="I103" s="1086"/>
      <c r="J103" s="1087"/>
      <c r="K103" s="1112"/>
      <c r="L103" s="1091"/>
      <c r="M103" s="592"/>
      <c r="N103" s="40">
        <v>0</v>
      </c>
      <c r="O103" s="335" t="str">
        <f t="shared" ref="O103" si="216">R103&amp;U103&amp;V103</f>
        <v>～</v>
      </c>
      <c r="P103" s="1094"/>
      <c r="Q103" s="1095"/>
      <c r="R103" s="1098"/>
      <c r="S103" s="1099"/>
      <c r="T103" s="1099"/>
      <c r="U103" s="41" t="s">
        <v>1222</v>
      </c>
      <c r="V103" s="1099"/>
      <c r="W103" s="1099"/>
      <c r="X103" s="1100"/>
      <c r="Y103" s="619"/>
      <c r="Z103" s="42">
        <f>V103-R103-Y103</f>
        <v>0</v>
      </c>
      <c r="AA103" s="238">
        <f>Z103*24</f>
        <v>0</v>
      </c>
      <c r="AB103" s="239">
        <f>S102*W102</f>
        <v>0</v>
      </c>
      <c r="AF103" s="1097"/>
      <c r="AG103" s="1097"/>
    </row>
    <row r="104" spans="1:33" ht="21.75" hidden="1" customHeight="1">
      <c r="A104" s="29"/>
      <c r="B104" s="1101">
        <v>48</v>
      </c>
      <c r="C104" s="1103">
        <f t="shared" ref="C104" si="217">IF(AND(OR(F104="〇", G104="〇"), OR(M104="保育士", M104="保育サポーター研修修了", M104="子育て支援員研修修了")), 1, 0)</f>
        <v>0</v>
      </c>
      <c r="D104" s="1105" t="str">
        <f t="shared" ref="D104" si="218">IF(C104=1, M104, "")</f>
        <v/>
      </c>
      <c r="E104" s="1107"/>
      <c r="F104" s="1109"/>
      <c r="G104" s="1109"/>
      <c r="H104" s="1110"/>
      <c r="I104" s="1084"/>
      <c r="J104" s="1085"/>
      <c r="K104" s="1088"/>
      <c r="L104" s="1090"/>
      <c r="M104" s="235"/>
      <c r="N104" s="79"/>
      <c r="O104" s="236" t="str">
        <f t="shared" ref="O104" si="219">R104&amp;S104&amp;T104&amp;U104&amp;V104&amp;W104&amp;X104</f>
        <v>月日、1日0時間</v>
      </c>
      <c r="P104" s="1092"/>
      <c r="Q104" s="1093"/>
      <c r="R104" s="33" t="s">
        <v>1211</v>
      </c>
      <c r="S104" s="241"/>
      <c r="T104" s="34" t="s">
        <v>1212</v>
      </c>
      <c r="U104" s="35" t="s">
        <v>1213</v>
      </c>
      <c r="V104" s="36" t="s">
        <v>1214</v>
      </c>
      <c r="W104" s="37">
        <f>AA105</f>
        <v>0</v>
      </c>
      <c r="X104" s="38" t="s">
        <v>1215</v>
      </c>
      <c r="Y104" s="336"/>
      <c r="Z104" s="39"/>
      <c r="AA104" s="336"/>
      <c r="AB104" s="336"/>
      <c r="AF104" s="1096">
        <f t="shared" ref="AF104" si="220">IF(AA105&gt;=5, S104, 0)</f>
        <v>0</v>
      </c>
      <c r="AG104" s="1096">
        <f t="shared" ref="AG104" si="221">IF(AA105&lt;5, S104, 0)</f>
        <v>0</v>
      </c>
    </row>
    <row r="105" spans="1:33" ht="21.75" hidden="1" customHeight="1">
      <c r="A105" s="29"/>
      <c r="B105" s="1102"/>
      <c r="C105" s="1104"/>
      <c r="D105" s="1106"/>
      <c r="E105" s="1113"/>
      <c r="F105" s="1111"/>
      <c r="G105" s="1111"/>
      <c r="H105" s="1111"/>
      <c r="I105" s="1086"/>
      <c r="J105" s="1087"/>
      <c r="K105" s="1112"/>
      <c r="L105" s="1091"/>
      <c r="M105" s="592"/>
      <c r="N105" s="40">
        <v>0</v>
      </c>
      <c r="O105" s="335" t="str">
        <f t="shared" ref="O105" si="222">R105&amp;U105&amp;V105</f>
        <v>～</v>
      </c>
      <c r="P105" s="1094"/>
      <c r="Q105" s="1095"/>
      <c r="R105" s="1098"/>
      <c r="S105" s="1099"/>
      <c r="T105" s="1099"/>
      <c r="U105" s="41" t="s">
        <v>1222</v>
      </c>
      <c r="V105" s="1099"/>
      <c r="W105" s="1099"/>
      <c r="X105" s="1100"/>
      <c r="Y105" s="619"/>
      <c r="Z105" s="42">
        <f>V105-R105-Y105</f>
        <v>0</v>
      </c>
      <c r="AA105" s="238">
        <f>Z105*24</f>
        <v>0</v>
      </c>
      <c r="AB105" s="239">
        <f>S104*W104</f>
        <v>0</v>
      </c>
      <c r="AF105" s="1097"/>
      <c r="AG105" s="1097"/>
    </row>
    <row r="106" spans="1:33" ht="21.75" hidden="1" customHeight="1">
      <c r="A106" s="29"/>
      <c r="B106" s="1101">
        <v>49</v>
      </c>
      <c r="C106" s="1103">
        <f t="shared" ref="C106" si="223">IF(AND(OR(F106="〇", G106="〇"), OR(M106="保育士", M106="保育サポーター研修修了", M106="子育て支援員研修修了")), 1, 0)</f>
        <v>0</v>
      </c>
      <c r="D106" s="1105" t="str">
        <f t="shared" ref="D106" si="224">IF(C106=1, M106, "")</f>
        <v/>
      </c>
      <c r="E106" s="1107"/>
      <c r="F106" s="1109"/>
      <c r="G106" s="1109"/>
      <c r="H106" s="1110"/>
      <c r="I106" s="1084"/>
      <c r="J106" s="1085"/>
      <c r="K106" s="1088"/>
      <c r="L106" s="1090"/>
      <c r="M106" s="235"/>
      <c r="N106" s="79"/>
      <c r="O106" s="236" t="str">
        <f t="shared" ref="O106" si="225">R106&amp;S106&amp;T106&amp;U106&amp;V106&amp;W106&amp;X106</f>
        <v>月日、1日0時間</v>
      </c>
      <c r="P106" s="1092"/>
      <c r="Q106" s="1093"/>
      <c r="R106" s="33" t="s">
        <v>1211</v>
      </c>
      <c r="S106" s="241"/>
      <c r="T106" s="34" t="s">
        <v>1212</v>
      </c>
      <c r="U106" s="35" t="s">
        <v>1213</v>
      </c>
      <c r="V106" s="36" t="s">
        <v>1214</v>
      </c>
      <c r="W106" s="37">
        <f>AA107</f>
        <v>0</v>
      </c>
      <c r="X106" s="38" t="s">
        <v>1215</v>
      </c>
      <c r="Y106" s="336"/>
      <c r="Z106" s="39"/>
      <c r="AA106" s="336"/>
      <c r="AB106" s="336"/>
      <c r="AF106" s="1096">
        <f t="shared" ref="AF106" si="226">IF(AA107&gt;=5, S106, 0)</f>
        <v>0</v>
      </c>
      <c r="AG106" s="1096">
        <f t="shared" ref="AG106" si="227">IF(AA107&lt;5, S106, 0)</f>
        <v>0</v>
      </c>
    </row>
    <row r="107" spans="1:33" ht="21.75" hidden="1" customHeight="1">
      <c r="A107" s="29"/>
      <c r="B107" s="1102"/>
      <c r="C107" s="1104"/>
      <c r="D107" s="1106"/>
      <c r="E107" s="1113"/>
      <c r="F107" s="1111"/>
      <c r="G107" s="1111"/>
      <c r="H107" s="1111"/>
      <c r="I107" s="1086"/>
      <c r="J107" s="1087"/>
      <c r="K107" s="1112"/>
      <c r="L107" s="1091"/>
      <c r="M107" s="592"/>
      <c r="N107" s="40">
        <v>0</v>
      </c>
      <c r="O107" s="335" t="str">
        <f t="shared" ref="O107" si="228">R107&amp;U107&amp;V107</f>
        <v>～</v>
      </c>
      <c r="P107" s="1094"/>
      <c r="Q107" s="1095"/>
      <c r="R107" s="1098"/>
      <c r="S107" s="1099"/>
      <c r="T107" s="1099"/>
      <c r="U107" s="41" t="s">
        <v>1222</v>
      </c>
      <c r="V107" s="1099"/>
      <c r="W107" s="1099"/>
      <c r="X107" s="1100"/>
      <c r="Y107" s="619"/>
      <c r="Z107" s="42">
        <f>V107-R107-Y107</f>
        <v>0</v>
      </c>
      <c r="AA107" s="238">
        <f>Z107*24</f>
        <v>0</v>
      </c>
      <c r="AB107" s="239">
        <f>S106*W106</f>
        <v>0</v>
      </c>
      <c r="AF107" s="1097"/>
      <c r="AG107" s="1097"/>
    </row>
    <row r="108" spans="1:33" ht="21.75" hidden="1" customHeight="1">
      <c r="A108" s="29"/>
      <c r="B108" s="1101">
        <v>50</v>
      </c>
      <c r="C108" s="1103">
        <f t="shared" ref="C108" si="229">IF(AND(OR(F108="〇", G108="〇"), OR(M108="保育士", M108="保育サポーター研修修了", M108="子育て支援員研修修了")), 1, 0)</f>
        <v>0</v>
      </c>
      <c r="D108" s="1105" t="str">
        <f t="shared" ref="D108" si="230">IF(C108=1, M108, "")</f>
        <v/>
      </c>
      <c r="E108" s="1107"/>
      <c r="F108" s="1109"/>
      <c r="G108" s="1109"/>
      <c r="H108" s="1110"/>
      <c r="I108" s="1084"/>
      <c r="J108" s="1085"/>
      <c r="K108" s="1088"/>
      <c r="L108" s="1090"/>
      <c r="M108" s="235"/>
      <c r="N108" s="79"/>
      <c r="O108" s="236" t="str">
        <f t="shared" ref="O108" si="231">R108&amp;S108&amp;T108&amp;U108&amp;V108&amp;W108&amp;X108</f>
        <v>月日、1日0時間</v>
      </c>
      <c r="P108" s="1092"/>
      <c r="Q108" s="1093"/>
      <c r="R108" s="33" t="s">
        <v>1211</v>
      </c>
      <c r="S108" s="241"/>
      <c r="T108" s="34" t="s">
        <v>1212</v>
      </c>
      <c r="U108" s="35" t="s">
        <v>1213</v>
      </c>
      <c r="V108" s="36" t="s">
        <v>1214</v>
      </c>
      <c r="W108" s="37">
        <f>AA109</f>
        <v>0</v>
      </c>
      <c r="X108" s="38" t="s">
        <v>1215</v>
      </c>
      <c r="Y108" s="336"/>
      <c r="Z108" s="39"/>
      <c r="AA108" s="336"/>
      <c r="AB108" s="336"/>
      <c r="AF108" s="1096">
        <f t="shared" ref="AF108" si="232">IF(AA109&gt;=5, S108, 0)</f>
        <v>0</v>
      </c>
      <c r="AG108" s="1096">
        <f t="shared" ref="AG108" si="233">IF(AA109&lt;5, S108, 0)</f>
        <v>0</v>
      </c>
    </row>
    <row r="109" spans="1:33" ht="21.75" hidden="1" customHeight="1">
      <c r="A109" s="29"/>
      <c r="B109" s="1102"/>
      <c r="C109" s="1104"/>
      <c r="D109" s="1106"/>
      <c r="E109" s="1113"/>
      <c r="F109" s="1111"/>
      <c r="G109" s="1111"/>
      <c r="H109" s="1111"/>
      <c r="I109" s="1086"/>
      <c r="J109" s="1087"/>
      <c r="K109" s="1112"/>
      <c r="L109" s="1091"/>
      <c r="M109" s="592"/>
      <c r="N109" s="40">
        <v>0</v>
      </c>
      <c r="O109" s="335" t="str">
        <f t="shared" ref="O109" si="234">R109&amp;U109&amp;V109</f>
        <v>～</v>
      </c>
      <c r="P109" s="1094"/>
      <c r="Q109" s="1095"/>
      <c r="R109" s="1098"/>
      <c r="S109" s="1099"/>
      <c r="T109" s="1099"/>
      <c r="U109" s="41" t="s">
        <v>1222</v>
      </c>
      <c r="V109" s="1099"/>
      <c r="W109" s="1099"/>
      <c r="X109" s="1100"/>
      <c r="Y109" s="619"/>
      <c r="Z109" s="42">
        <f>V109-R109-Y109</f>
        <v>0</v>
      </c>
      <c r="AA109" s="238">
        <f>Z109*24</f>
        <v>0</v>
      </c>
      <c r="AB109" s="239">
        <f>S108*W108</f>
        <v>0</v>
      </c>
      <c r="AF109" s="1097"/>
      <c r="AG109" s="1097"/>
    </row>
    <row r="110" spans="1:33" ht="21.75" hidden="1" customHeight="1">
      <c r="A110" s="29"/>
      <c r="B110" s="1101">
        <v>51</v>
      </c>
      <c r="C110" s="1103">
        <f t="shared" ref="C110" si="235">IF(AND(OR(F110="〇", G110="〇"), OR(M110="保育士", M110="保育サポーター研修修了", M110="子育て支援員研修修了")), 1, 0)</f>
        <v>0</v>
      </c>
      <c r="D110" s="1105" t="str">
        <f t="shared" ref="D110" si="236">IF(C110=1, M110, "")</f>
        <v/>
      </c>
      <c r="E110" s="1107"/>
      <c r="F110" s="1109"/>
      <c r="G110" s="1109"/>
      <c r="H110" s="1110"/>
      <c r="I110" s="1084"/>
      <c r="J110" s="1085"/>
      <c r="K110" s="1088"/>
      <c r="L110" s="1090"/>
      <c r="M110" s="235"/>
      <c r="N110" s="79"/>
      <c r="O110" s="236" t="str">
        <f t="shared" ref="O110" si="237">R110&amp;S110&amp;T110&amp;U110&amp;V110&amp;W110&amp;X110</f>
        <v>月日、1日0時間</v>
      </c>
      <c r="P110" s="1092"/>
      <c r="Q110" s="1093"/>
      <c r="R110" s="33" t="s">
        <v>1211</v>
      </c>
      <c r="S110" s="241"/>
      <c r="T110" s="34" t="s">
        <v>1212</v>
      </c>
      <c r="U110" s="35" t="s">
        <v>1213</v>
      </c>
      <c r="V110" s="36" t="s">
        <v>1214</v>
      </c>
      <c r="W110" s="37">
        <f>AA111</f>
        <v>0</v>
      </c>
      <c r="X110" s="38" t="s">
        <v>1215</v>
      </c>
      <c r="Y110" s="336"/>
      <c r="Z110" s="39"/>
      <c r="AA110" s="336"/>
      <c r="AB110" s="336"/>
      <c r="AF110" s="1096">
        <f t="shared" ref="AF110" si="238">IF(AA111&gt;=5, S110, 0)</f>
        <v>0</v>
      </c>
      <c r="AG110" s="1096">
        <f t="shared" ref="AG110" si="239">IF(AA111&lt;5, S110, 0)</f>
        <v>0</v>
      </c>
    </row>
    <row r="111" spans="1:33" ht="21.75" hidden="1" customHeight="1">
      <c r="A111" s="29"/>
      <c r="B111" s="1102"/>
      <c r="C111" s="1104"/>
      <c r="D111" s="1106"/>
      <c r="E111" s="1113"/>
      <c r="F111" s="1111"/>
      <c r="G111" s="1111"/>
      <c r="H111" s="1111"/>
      <c r="I111" s="1086"/>
      <c r="J111" s="1087"/>
      <c r="K111" s="1112"/>
      <c r="L111" s="1091"/>
      <c r="M111" s="592"/>
      <c r="N111" s="40">
        <v>0</v>
      </c>
      <c r="O111" s="335" t="str">
        <f t="shared" ref="O111" si="240">R111&amp;U111&amp;V111</f>
        <v>～</v>
      </c>
      <c r="P111" s="1094"/>
      <c r="Q111" s="1095"/>
      <c r="R111" s="1098"/>
      <c r="S111" s="1099"/>
      <c r="T111" s="1099"/>
      <c r="U111" s="41" t="s">
        <v>1222</v>
      </c>
      <c r="V111" s="1099"/>
      <c r="W111" s="1099"/>
      <c r="X111" s="1100"/>
      <c r="Y111" s="619"/>
      <c r="Z111" s="42">
        <f>V111-R111-Y111</f>
        <v>0</v>
      </c>
      <c r="AA111" s="238">
        <f>Z111*24</f>
        <v>0</v>
      </c>
      <c r="AB111" s="239">
        <f>S110*W110</f>
        <v>0</v>
      </c>
      <c r="AF111" s="1097"/>
      <c r="AG111" s="1097"/>
    </row>
    <row r="112" spans="1:33" ht="21.75" hidden="1" customHeight="1">
      <c r="A112" s="29"/>
      <c r="B112" s="1101">
        <v>52</v>
      </c>
      <c r="C112" s="1103">
        <f t="shared" ref="C112" si="241">IF(AND(OR(F112="〇", G112="〇"), OR(M112="保育士", M112="保育サポーター研修修了", M112="子育て支援員研修修了")), 1, 0)</f>
        <v>0</v>
      </c>
      <c r="D112" s="1105" t="str">
        <f t="shared" ref="D112" si="242">IF(C112=1, M112, "")</f>
        <v/>
      </c>
      <c r="E112" s="1107"/>
      <c r="F112" s="1109"/>
      <c r="G112" s="1109"/>
      <c r="H112" s="1110"/>
      <c r="I112" s="1084"/>
      <c r="J112" s="1085"/>
      <c r="K112" s="1088"/>
      <c r="L112" s="1090"/>
      <c r="M112" s="235"/>
      <c r="N112" s="79"/>
      <c r="O112" s="236" t="str">
        <f t="shared" ref="O112" si="243">R112&amp;S112&amp;T112&amp;U112&amp;V112&amp;W112&amp;X112</f>
        <v>月日、1日0時間</v>
      </c>
      <c r="P112" s="1092"/>
      <c r="Q112" s="1093"/>
      <c r="R112" s="33" t="s">
        <v>1211</v>
      </c>
      <c r="S112" s="241"/>
      <c r="T112" s="34" t="s">
        <v>1212</v>
      </c>
      <c r="U112" s="35" t="s">
        <v>1213</v>
      </c>
      <c r="V112" s="36" t="s">
        <v>1214</v>
      </c>
      <c r="W112" s="37">
        <f>AA113</f>
        <v>0</v>
      </c>
      <c r="X112" s="38" t="s">
        <v>1215</v>
      </c>
      <c r="Y112" s="336"/>
      <c r="Z112" s="39"/>
      <c r="AA112" s="336"/>
      <c r="AB112" s="336"/>
      <c r="AF112" s="1096">
        <f t="shared" ref="AF112" si="244">IF(AA113&gt;=5, S112, 0)</f>
        <v>0</v>
      </c>
      <c r="AG112" s="1096">
        <f t="shared" ref="AG112" si="245">IF(AA113&lt;5, S112, 0)</f>
        <v>0</v>
      </c>
    </row>
    <row r="113" spans="1:33" ht="21.75" hidden="1" customHeight="1">
      <c r="A113" s="29"/>
      <c r="B113" s="1102"/>
      <c r="C113" s="1104"/>
      <c r="D113" s="1106"/>
      <c r="E113" s="1113"/>
      <c r="F113" s="1111"/>
      <c r="G113" s="1111"/>
      <c r="H113" s="1111"/>
      <c r="I113" s="1086"/>
      <c r="J113" s="1087"/>
      <c r="K113" s="1112"/>
      <c r="L113" s="1091"/>
      <c r="M113" s="592"/>
      <c r="N113" s="40">
        <v>0</v>
      </c>
      <c r="O113" s="335" t="str">
        <f t="shared" ref="O113" si="246">R113&amp;U113&amp;V113</f>
        <v>～</v>
      </c>
      <c r="P113" s="1094"/>
      <c r="Q113" s="1095"/>
      <c r="R113" s="1098"/>
      <c r="S113" s="1099"/>
      <c r="T113" s="1099"/>
      <c r="U113" s="41" t="s">
        <v>1222</v>
      </c>
      <c r="V113" s="1099"/>
      <c r="W113" s="1099"/>
      <c r="X113" s="1100"/>
      <c r="Y113" s="619"/>
      <c r="Z113" s="42">
        <f>V113-R113-Y113</f>
        <v>0</v>
      </c>
      <c r="AA113" s="238">
        <f>Z113*24</f>
        <v>0</v>
      </c>
      <c r="AB113" s="239">
        <f>S112*W112</f>
        <v>0</v>
      </c>
      <c r="AF113" s="1097"/>
      <c r="AG113" s="1097"/>
    </row>
    <row r="114" spans="1:33" ht="21.75" hidden="1" customHeight="1">
      <c r="A114" s="29"/>
      <c r="B114" s="1101">
        <v>53</v>
      </c>
      <c r="C114" s="1103">
        <f t="shared" ref="C114" si="247">IF(AND(OR(F114="〇", G114="〇"), OR(M114="保育士", M114="保育サポーター研修修了", M114="子育て支援員研修修了")), 1, 0)</f>
        <v>0</v>
      </c>
      <c r="D114" s="1105" t="str">
        <f t="shared" ref="D114" si="248">IF(C114=1, M114, "")</f>
        <v/>
      </c>
      <c r="E114" s="1107"/>
      <c r="F114" s="1109"/>
      <c r="G114" s="1109"/>
      <c r="H114" s="1110"/>
      <c r="I114" s="1084"/>
      <c r="J114" s="1085"/>
      <c r="K114" s="1088"/>
      <c r="L114" s="1090"/>
      <c r="M114" s="235"/>
      <c r="N114" s="79"/>
      <c r="O114" s="236" t="str">
        <f t="shared" ref="O114" si="249">R114&amp;S114&amp;T114&amp;U114&amp;V114&amp;W114&amp;X114</f>
        <v>月日、1日0時間</v>
      </c>
      <c r="P114" s="1092"/>
      <c r="Q114" s="1093"/>
      <c r="R114" s="33" t="s">
        <v>1211</v>
      </c>
      <c r="S114" s="241"/>
      <c r="T114" s="34" t="s">
        <v>1212</v>
      </c>
      <c r="U114" s="35" t="s">
        <v>1213</v>
      </c>
      <c r="V114" s="36" t="s">
        <v>1214</v>
      </c>
      <c r="W114" s="37">
        <f>AA115</f>
        <v>0</v>
      </c>
      <c r="X114" s="38" t="s">
        <v>1215</v>
      </c>
      <c r="Y114" s="336"/>
      <c r="Z114" s="39"/>
      <c r="AA114" s="336"/>
      <c r="AB114" s="336"/>
      <c r="AF114" s="1096">
        <f t="shared" ref="AF114" si="250">IF(AA115&gt;=5, S114, 0)</f>
        <v>0</v>
      </c>
      <c r="AG114" s="1096">
        <f t="shared" ref="AG114" si="251">IF(AA115&lt;5, S114, 0)</f>
        <v>0</v>
      </c>
    </row>
    <row r="115" spans="1:33" ht="21.75" hidden="1" customHeight="1">
      <c r="A115" s="29"/>
      <c r="B115" s="1102"/>
      <c r="C115" s="1104"/>
      <c r="D115" s="1106"/>
      <c r="E115" s="1113"/>
      <c r="F115" s="1111"/>
      <c r="G115" s="1111"/>
      <c r="H115" s="1111"/>
      <c r="I115" s="1086"/>
      <c r="J115" s="1087"/>
      <c r="K115" s="1112"/>
      <c r="L115" s="1091"/>
      <c r="M115" s="592"/>
      <c r="N115" s="40">
        <v>0</v>
      </c>
      <c r="O115" s="335" t="str">
        <f t="shared" ref="O115" si="252">R115&amp;U115&amp;V115</f>
        <v>～</v>
      </c>
      <c r="P115" s="1094"/>
      <c r="Q115" s="1095"/>
      <c r="R115" s="1098"/>
      <c r="S115" s="1099"/>
      <c r="T115" s="1099"/>
      <c r="U115" s="41" t="s">
        <v>1222</v>
      </c>
      <c r="V115" s="1099"/>
      <c r="W115" s="1099"/>
      <c r="X115" s="1100"/>
      <c r="Y115" s="619"/>
      <c r="Z115" s="42">
        <f>V115-R115-Y115</f>
        <v>0</v>
      </c>
      <c r="AA115" s="238">
        <f>Z115*24</f>
        <v>0</v>
      </c>
      <c r="AB115" s="239">
        <f>S114*W114</f>
        <v>0</v>
      </c>
      <c r="AF115" s="1097"/>
      <c r="AG115" s="1097"/>
    </row>
    <row r="116" spans="1:33" ht="21.75" hidden="1" customHeight="1">
      <c r="A116" s="29"/>
      <c r="B116" s="1101">
        <v>54</v>
      </c>
      <c r="C116" s="1103">
        <f t="shared" ref="C116" si="253">IF(AND(OR(F116="〇", G116="〇"), OR(M116="保育士", M116="保育サポーター研修修了", M116="子育て支援員研修修了")), 1, 0)</f>
        <v>0</v>
      </c>
      <c r="D116" s="1105" t="str">
        <f t="shared" ref="D116" si="254">IF(C116=1, M116, "")</f>
        <v/>
      </c>
      <c r="E116" s="1107"/>
      <c r="F116" s="1109"/>
      <c r="G116" s="1109"/>
      <c r="H116" s="1110"/>
      <c r="I116" s="1084"/>
      <c r="J116" s="1085"/>
      <c r="K116" s="1088"/>
      <c r="L116" s="1090"/>
      <c r="M116" s="235"/>
      <c r="N116" s="79"/>
      <c r="O116" s="236" t="str">
        <f t="shared" ref="O116" si="255">R116&amp;S116&amp;T116&amp;U116&amp;V116&amp;W116&amp;X116</f>
        <v>月日、1日0時間</v>
      </c>
      <c r="P116" s="1092"/>
      <c r="Q116" s="1093"/>
      <c r="R116" s="33" t="s">
        <v>1211</v>
      </c>
      <c r="S116" s="241"/>
      <c r="T116" s="34" t="s">
        <v>1212</v>
      </c>
      <c r="U116" s="35" t="s">
        <v>1213</v>
      </c>
      <c r="V116" s="36" t="s">
        <v>1214</v>
      </c>
      <c r="W116" s="37">
        <f>AA117</f>
        <v>0</v>
      </c>
      <c r="X116" s="38" t="s">
        <v>1215</v>
      </c>
      <c r="Y116" s="336"/>
      <c r="Z116" s="39"/>
      <c r="AA116" s="336"/>
      <c r="AB116" s="336"/>
      <c r="AF116" s="1096">
        <f t="shared" ref="AF116" si="256">IF(AA117&gt;=5, S116, 0)</f>
        <v>0</v>
      </c>
      <c r="AG116" s="1096">
        <f t="shared" ref="AG116" si="257">IF(AA117&lt;5, S116, 0)</f>
        <v>0</v>
      </c>
    </row>
    <row r="117" spans="1:33" ht="21.75" hidden="1" customHeight="1">
      <c r="A117" s="29"/>
      <c r="B117" s="1102"/>
      <c r="C117" s="1104"/>
      <c r="D117" s="1106"/>
      <c r="E117" s="1113"/>
      <c r="F117" s="1111"/>
      <c r="G117" s="1111"/>
      <c r="H117" s="1111"/>
      <c r="I117" s="1086"/>
      <c r="J117" s="1087"/>
      <c r="K117" s="1112"/>
      <c r="L117" s="1091"/>
      <c r="M117" s="592"/>
      <c r="N117" s="40">
        <v>0</v>
      </c>
      <c r="O117" s="335" t="str">
        <f t="shared" ref="O117" si="258">R117&amp;U117&amp;V117</f>
        <v>～</v>
      </c>
      <c r="P117" s="1094"/>
      <c r="Q117" s="1095"/>
      <c r="R117" s="1098"/>
      <c r="S117" s="1099"/>
      <c r="T117" s="1099"/>
      <c r="U117" s="41" t="s">
        <v>1222</v>
      </c>
      <c r="V117" s="1099"/>
      <c r="W117" s="1099"/>
      <c r="X117" s="1100"/>
      <c r="Y117" s="619"/>
      <c r="Z117" s="42">
        <f>V117-R117-Y117</f>
        <v>0</v>
      </c>
      <c r="AA117" s="238">
        <f>Z117*24</f>
        <v>0</v>
      </c>
      <c r="AB117" s="239">
        <f>S116*W116</f>
        <v>0</v>
      </c>
      <c r="AF117" s="1097"/>
      <c r="AG117" s="1097"/>
    </row>
    <row r="118" spans="1:33" ht="21.75" hidden="1" customHeight="1">
      <c r="A118" s="29"/>
      <c r="B118" s="1101">
        <v>55</v>
      </c>
      <c r="C118" s="1103">
        <f t="shared" ref="C118" si="259">IF(AND(OR(F118="〇", G118="〇"), OR(M118="保育士", M118="保育サポーター研修修了", M118="子育て支援員研修修了")), 1, 0)</f>
        <v>0</v>
      </c>
      <c r="D118" s="1105" t="str">
        <f t="shared" ref="D118" si="260">IF(C118=1, M118, "")</f>
        <v/>
      </c>
      <c r="E118" s="1107"/>
      <c r="F118" s="1109"/>
      <c r="G118" s="1109"/>
      <c r="H118" s="1110"/>
      <c r="I118" s="1084"/>
      <c r="J118" s="1085"/>
      <c r="K118" s="1088"/>
      <c r="L118" s="1090"/>
      <c r="M118" s="235"/>
      <c r="N118" s="79"/>
      <c r="O118" s="236" t="str">
        <f t="shared" ref="O118" si="261">R118&amp;S118&amp;T118&amp;U118&amp;V118&amp;W118&amp;X118</f>
        <v>月日、1日0時間</v>
      </c>
      <c r="P118" s="1092"/>
      <c r="Q118" s="1093"/>
      <c r="R118" s="33" t="s">
        <v>1211</v>
      </c>
      <c r="S118" s="241"/>
      <c r="T118" s="34" t="s">
        <v>1212</v>
      </c>
      <c r="U118" s="35" t="s">
        <v>1213</v>
      </c>
      <c r="V118" s="36" t="s">
        <v>1214</v>
      </c>
      <c r="W118" s="37">
        <f>AA119</f>
        <v>0</v>
      </c>
      <c r="X118" s="38" t="s">
        <v>1215</v>
      </c>
      <c r="Y118" s="336"/>
      <c r="Z118" s="39"/>
      <c r="AA118" s="336"/>
      <c r="AB118" s="336"/>
      <c r="AF118" s="1096">
        <f t="shared" ref="AF118" si="262">IF(AA119&gt;=5, S118, 0)</f>
        <v>0</v>
      </c>
      <c r="AG118" s="1096">
        <f t="shared" ref="AG118" si="263">IF(AA119&lt;5, S118, 0)</f>
        <v>0</v>
      </c>
    </row>
    <row r="119" spans="1:33" ht="21.75" hidden="1" customHeight="1">
      <c r="A119" s="29"/>
      <c r="B119" s="1102"/>
      <c r="C119" s="1104"/>
      <c r="D119" s="1106"/>
      <c r="E119" s="1113"/>
      <c r="F119" s="1111"/>
      <c r="G119" s="1111"/>
      <c r="H119" s="1111"/>
      <c r="I119" s="1086"/>
      <c r="J119" s="1087"/>
      <c r="K119" s="1112"/>
      <c r="L119" s="1091"/>
      <c r="M119" s="592"/>
      <c r="N119" s="40">
        <v>0</v>
      </c>
      <c r="O119" s="335" t="str">
        <f t="shared" ref="O119" si="264">R119&amp;U119&amp;V119</f>
        <v>～</v>
      </c>
      <c r="P119" s="1094"/>
      <c r="Q119" s="1095"/>
      <c r="R119" s="1098"/>
      <c r="S119" s="1099"/>
      <c r="T119" s="1099"/>
      <c r="U119" s="41" t="s">
        <v>1222</v>
      </c>
      <c r="V119" s="1099"/>
      <c r="W119" s="1099"/>
      <c r="X119" s="1100"/>
      <c r="Y119" s="619"/>
      <c r="Z119" s="42">
        <f>V119-R119-Y119</f>
        <v>0</v>
      </c>
      <c r="AA119" s="238">
        <f>Z119*24</f>
        <v>0</v>
      </c>
      <c r="AB119" s="239">
        <f>S118*W118</f>
        <v>0</v>
      </c>
      <c r="AF119" s="1097"/>
      <c r="AG119" s="1097"/>
    </row>
    <row r="120" spans="1:33" ht="21.75" hidden="1" customHeight="1">
      <c r="A120" s="29"/>
      <c r="B120" s="1101">
        <v>56</v>
      </c>
      <c r="C120" s="1103">
        <f t="shared" ref="C120" si="265">IF(AND(OR(F120="〇", G120="〇"), OR(M120="保育士", M120="保育サポーター研修修了", M120="子育て支援員研修修了")), 1, 0)</f>
        <v>0</v>
      </c>
      <c r="D120" s="1105" t="str">
        <f t="shared" ref="D120" si="266">IF(C120=1, M120, "")</f>
        <v/>
      </c>
      <c r="E120" s="1107"/>
      <c r="F120" s="1109"/>
      <c r="G120" s="1109"/>
      <c r="H120" s="1110"/>
      <c r="I120" s="1084"/>
      <c r="J120" s="1085"/>
      <c r="K120" s="1088"/>
      <c r="L120" s="1090"/>
      <c r="M120" s="235"/>
      <c r="N120" s="79"/>
      <c r="O120" s="236" t="str">
        <f t="shared" ref="O120" si="267">R120&amp;S120&amp;T120&amp;U120&amp;V120&amp;W120&amp;X120</f>
        <v>月日、1日0時間</v>
      </c>
      <c r="P120" s="1092"/>
      <c r="Q120" s="1093"/>
      <c r="R120" s="33" t="s">
        <v>1211</v>
      </c>
      <c r="S120" s="241"/>
      <c r="T120" s="34" t="s">
        <v>1212</v>
      </c>
      <c r="U120" s="35" t="s">
        <v>1213</v>
      </c>
      <c r="V120" s="36" t="s">
        <v>1214</v>
      </c>
      <c r="W120" s="37">
        <f>AA121</f>
        <v>0</v>
      </c>
      <c r="X120" s="38" t="s">
        <v>1215</v>
      </c>
      <c r="Y120" s="336"/>
      <c r="Z120" s="39"/>
      <c r="AA120" s="336"/>
      <c r="AB120" s="336"/>
      <c r="AF120" s="1096">
        <f t="shared" ref="AF120" si="268">IF(AA121&gt;=5, S120, 0)</f>
        <v>0</v>
      </c>
      <c r="AG120" s="1096">
        <f t="shared" ref="AG120" si="269">IF(AA121&lt;5, S120, 0)</f>
        <v>0</v>
      </c>
    </row>
    <row r="121" spans="1:33" ht="21.75" hidden="1" customHeight="1">
      <c r="A121" s="29"/>
      <c r="B121" s="1102"/>
      <c r="C121" s="1104"/>
      <c r="D121" s="1106"/>
      <c r="E121" s="1113"/>
      <c r="F121" s="1111"/>
      <c r="G121" s="1111"/>
      <c r="H121" s="1111"/>
      <c r="I121" s="1086"/>
      <c r="J121" s="1087"/>
      <c r="K121" s="1112"/>
      <c r="L121" s="1091"/>
      <c r="M121" s="592"/>
      <c r="N121" s="40">
        <v>0</v>
      </c>
      <c r="O121" s="335" t="str">
        <f t="shared" ref="O121" si="270">R121&amp;U121&amp;V121</f>
        <v>～</v>
      </c>
      <c r="P121" s="1094"/>
      <c r="Q121" s="1095"/>
      <c r="R121" s="1098"/>
      <c r="S121" s="1099"/>
      <c r="T121" s="1099"/>
      <c r="U121" s="41" t="s">
        <v>1222</v>
      </c>
      <c r="V121" s="1099"/>
      <c r="W121" s="1099"/>
      <c r="X121" s="1100"/>
      <c r="Y121" s="619"/>
      <c r="Z121" s="42">
        <f>V121-R121-Y121</f>
        <v>0</v>
      </c>
      <c r="AA121" s="238">
        <f>Z121*24</f>
        <v>0</v>
      </c>
      <c r="AB121" s="239">
        <f>S120*W120</f>
        <v>0</v>
      </c>
      <c r="AF121" s="1097"/>
      <c r="AG121" s="1097"/>
    </row>
    <row r="122" spans="1:33" ht="21.75" hidden="1" customHeight="1">
      <c r="A122" s="29"/>
      <c r="B122" s="1101">
        <v>57</v>
      </c>
      <c r="C122" s="1103">
        <f t="shared" ref="C122" si="271">IF(AND(OR(F122="〇", G122="〇"), OR(M122="保育士", M122="保育サポーター研修修了", M122="子育て支援員研修修了")), 1, 0)</f>
        <v>0</v>
      </c>
      <c r="D122" s="1105" t="str">
        <f t="shared" ref="D122" si="272">IF(C122=1, M122, "")</f>
        <v/>
      </c>
      <c r="E122" s="1107"/>
      <c r="F122" s="1109"/>
      <c r="G122" s="1109"/>
      <c r="H122" s="1110"/>
      <c r="I122" s="1084"/>
      <c r="J122" s="1085"/>
      <c r="K122" s="1088"/>
      <c r="L122" s="1090"/>
      <c r="M122" s="235"/>
      <c r="N122" s="79"/>
      <c r="O122" s="236" t="str">
        <f t="shared" ref="O122" si="273">R122&amp;S122&amp;T122&amp;U122&amp;V122&amp;W122&amp;X122</f>
        <v>月日、1日0時間</v>
      </c>
      <c r="P122" s="1092"/>
      <c r="Q122" s="1093"/>
      <c r="R122" s="33" t="s">
        <v>1211</v>
      </c>
      <c r="S122" s="241"/>
      <c r="T122" s="34" t="s">
        <v>1212</v>
      </c>
      <c r="U122" s="35" t="s">
        <v>1213</v>
      </c>
      <c r="V122" s="36" t="s">
        <v>1214</v>
      </c>
      <c r="W122" s="37">
        <f>AA123</f>
        <v>0</v>
      </c>
      <c r="X122" s="38" t="s">
        <v>1215</v>
      </c>
      <c r="Y122" s="336"/>
      <c r="Z122" s="39"/>
      <c r="AA122" s="336"/>
      <c r="AB122" s="336"/>
      <c r="AF122" s="1096">
        <f t="shared" ref="AF122" si="274">IF(AA123&gt;=5, S122, 0)</f>
        <v>0</v>
      </c>
      <c r="AG122" s="1096">
        <f t="shared" ref="AG122" si="275">IF(AA123&lt;5, S122, 0)</f>
        <v>0</v>
      </c>
    </row>
    <row r="123" spans="1:33" ht="21.75" hidden="1" customHeight="1">
      <c r="A123" s="29"/>
      <c r="B123" s="1102"/>
      <c r="C123" s="1104"/>
      <c r="D123" s="1106"/>
      <c r="E123" s="1113"/>
      <c r="F123" s="1111"/>
      <c r="G123" s="1111"/>
      <c r="H123" s="1111"/>
      <c r="I123" s="1086"/>
      <c r="J123" s="1087"/>
      <c r="K123" s="1112"/>
      <c r="L123" s="1091"/>
      <c r="M123" s="592"/>
      <c r="N123" s="40">
        <v>0</v>
      </c>
      <c r="O123" s="335" t="str">
        <f t="shared" ref="O123" si="276">R123&amp;U123&amp;V123</f>
        <v>～</v>
      </c>
      <c r="P123" s="1094"/>
      <c r="Q123" s="1095"/>
      <c r="R123" s="1098"/>
      <c r="S123" s="1099"/>
      <c r="T123" s="1099"/>
      <c r="U123" s="41" t="s">
        <v>1222</v>
      </c>
      <c r="V123" s="1099"/>
      <c r="W123" s="1099"/>
      <c r="X123" s="1100"/>
      <c r="Y123" s="619"/>
      <c r="Z123" s="42">
        <f>V123-R123-Y123</f>
        <v>0</v>
      </c>
      <c r="AA123" s="238">
        <f>Z123*24</f>
        <v>0</v>
      </c>
      <c r="AB123" s="239">
        <f>S122*W122</f>
        <v>0</v>
      </c>
      <c r="AF123" s="1097"/>
      <c r="AG123" s="1097"/>
    </row>
    <row r="124" spans="1:33" ht="21.75" hidden="1" customHeight="1">
      <c r="A124" s="29"/>
      <c r="B124" s="1101">
        <v>58</v>
      </c>
      <c r="C124" s="1103">
        <f t="shared" ref="C124" si="277">IF(AND(OR(F124="〇", G124="〇"), OR(M124="保育士", M124="保育サポーター研修修了", M124="子育て支援員研修修了")), 1, 0)</f>
        <v>0</v>
      </c>
      <c r="D124" s="1105" t="str">
        <f t="shared" ref="D124" si="278">IF(C124=1, M124, "")</f>
        <v/>
      </c>
      <c r="E124" s="1107"/>
      <c r="F124" s="1109"/>
      <c r="G124" s="1109"/>
      <c r="H124" s="1110"/>
      <c r="I124" s="1084"/>
      <c r="J124" s="1085"/>
      <c r="K124" s="1088"/>
      <c r="L124" s="1090"/>
      <c r="M124" s="235"/>
      <c r="N124" s="79"/>
      <c r="O124" s="236" t="str">
        <f t="shared" ref="O124" si="279">R124&amp;S124&amp;T124&amp;U124&amp;V124&amp;W124&amp;X124</f>
        <v>月日、1日0時間</v>
      </c>
      <c r="P124" s="1092"/>
      <c r="Q124" s="1093"/>
      <c r="R124" s="33" t="s">
        <v>1211</v>
      </c>
      <c r="S124" s="241"/>
      <c r="T124" s="34" t="s">
        <v>1212</v>
      </c>
      <c r="U124" s="35" t="s">
        <v>1213</v>
      </c>
      <c r="V124" s="36" t="s">
        <v>1214</v>
      </c>
      <c r="W124" s="37">
        <f>AA125</f>
        <v>0</v>
      </c>
      <c r="X124" s="38" t="s">
        <v>1215</v>
      </c>
      <c r="Y124" s="336"/>
      <c r="Z124" s="39"/>
      <c r="AA124" s="336"/>
      <c r="AB124" s="336"/>
      <c r="AF124" s="1096">
        <f t="shared" ref="AF124" si="280">IF(AA125&gt;=5, S124, 0)</f>
        <v>0</v>
      </c>
      <c r="AG124" s="1096">
        <f t="shared" ref="AG124" si="281">IF(AA125&lt;5, S124, 0)</f>
        <v>0</v>
      </c>
    </row>
    <row r="125" spans="1:33" ht="21.75" hidden="1" customHeight="1">
      <c r="A125" s="29"/>
      <c r="B125" s="1102"/>
      <c r="C125" s="1104"/>
      <c r="D125" s="1106"/>
      <c r="E125" s="1113"/>
      <c r="F125" s="1111"/>
      <c r="G125" s="1111"/>
      <c r="H125" s="1111"/>
      <c r="I125" s="1086"/>
      <c r="J125" s="1087"/>
      <c r="K125" s="1112"/>
      <c r="L125" s="1091"/>
      <c r="M125" s="592"/>
      <c r="N125" s="40">
        <v>0</v>
      </c>
      <c r="O125" s="335" t="str">
        <f t="shared" ref="O125" si="282">R125&amp;U125&amp;V125</f>
        <v>～</v>
      </c>
      <c r="P125" s="1094"/>
      <c r="Q125" s="1095"/>
      <c r="R125" s="1098"/>
      <c r="S125" s="1099"/>
      <c r="T125" s="1099"/>
      <c r="U125" s="41" t="s">
        <v>1222</v>
      </c>
      <c r="V125" s="1099"/>
      <c r="W125" s="1099"/>
      <c r="X125" s="1100"/>
      <c r="Y125" s="619"/>
      <c r="Z125" s="42">
        <f>V125-R125-Y125</f>
        <v>0</v>
      </c>
      <c r="AA125" s="238">
        <f>Z125*24</f>
        <v>0</v>
      </c>
      <c r="AB125" s="239">
        <f>S124*W124</f>
        <v>0</v>
      </c>
      <c r="AF125" s="1097"/>
      <c r="AG125" s="1097"/>
    </row>
    <row r="126" spans="1:33" ht="21.75" hidden="1" customHeight="1">
      <c r="A126" s="29"/>
      <c r="B126" s="1101">
        <v>59</v>
      </c>
      <c r="C126" s="1103">
        <f t="shared" ref="C126" si="283">IF(AND(OR(F126="〇", G126="〇"), OR(M126="保育士", M126="保育サポーター研修修了", M126="子育て支援員研修修了")), 1, 0)</f>
        <v>0</v>
      </c>
      <c r="D126" s="1105" t="str">
        <f t="shared" ref="D126" si="284">IF(C126=1, M126, "")</f>
        <v/>
      </c>
      <c r="E126" s="1107"/>
      <c r="F126" s="1109"/>
      <c r="G126" s="1109"/>
      <c r="H126" s="1110"/>
      <c r="I126" s="1084"/>
      <c r="J126" s="1085"/>
      <c r="K126" s="1088"/>
      <c r="L126" s="1090"/>
      <c r="M126" s="235"/>
      <c r="N126" s="79"/>
      <c r="O126" s="236" t="str">
        <f t="shared" ref="O126" si="285">R126&amp;S126&amp;T126&amp;U126&amp;V126&amp;W126&amp;X126</f>
        <v>月日、1日0時間</v>
      </c>
      <c r="P126" s="1092"/>
      <c r="Q126" s="1093"/>
      <c r="R126" s="33" t="s">
        <v>1211</v>
      </c>
      <c r="S126" s="241"/>
      <c r="T126" s="34" t="s">
        <v>1212</v>
      </c>
      <c r="U126" s="35" t="s">
        <v>1213</v>
      </c>
      <c r="V126" s="36" t="s">
        <v>1214</v>
      </c>
      <c r="W126" s="37">
        <f>AA127</f>
        <v>0</v>
      </c>
      <c r="X126" s="38" t="s">
        <v>1215</v>
      </c>
      <c r="Y126" s="336"/>
      <c r="Z126" s="39"/>
      <c r="AA126" s="336"/>
      <c r="AB126" s="336"/>
      <c r="AF126" s="1096">
        <f t="shared" ref="AF126" si="286">IF(AA127&gt;=5, S126, 0)</f>
        <v>0</v>
      </c>
      <c r="AG126" s="1096">
        <f t="shared" ref="AG126" si="287">IF(AA127&lt;5, S126, 0)</f>
        <v>0</v>
      </c>
    </row>
    <row r="127" spans="1:33" ht="21.75" hidden="1" customHeight="1">
      <c r="A127" s="29"/>
      <c r="B127" s="1102"/>
      <c r="C127" s="1104"/>
      <c r="D127" s="1106"/>
      <c r="E127" s="1113"/>
      <c r="F127" s="1111"/>
      <c r="G127" s="1111"/>
      <c r="H127" s="1111"/>
      <c r="I127" s="1086"/>
      <c r="J127" s="1087"/>
      <c r="K127" s="1112"/>
      <c r="L127" s="1091"/>
      <c r="M127" s="592"/>
      <c r="N127" s="40">
        <v>0</v>
      </c>
      <c r="O127" s="335" t="str">
        <f t="shared" ref="O127" si="288">R127&amp;U127&amp;V127</f>
        <v>～</v>
      </c>
      <c r="P127" s="1094"/>
      <c r="Q127" s="1095"/>
      <c r="R127" s="1098"/>
      <c r="S127" s="1099"/>
      <c r="T127" s="1099"/>
      <c r="U127" s="41" t="s">
        <v>1222</v>
      </c>
      <c r="V127" s="1099"/>
      <c r="W127" s="1099"/>
      <c r="X127" s="1100"/>
      <c r="Y127" s="619"/>
      <c r="Z127" s="42">
        <f>V127-R127-Y127</f>
        <v>0</v>
      </c>
      <c r="AA127" s="238">
        <f>Z127*24</f>
        <v>0</v>
      </c>
      <c r="AB127" s="239">
        <f>S126*W126</f>
        <v>0</v>
      </c>
      <c r="AF127" s="1097"/>
      <c r="AG127" s="1097"/>
    </row>
    <row r="128" spans="1:33" ht="21.75" hidden="1" customHeight="1">
      <c r="A128" s="29"/>
      <c r="B128" s="1101">
        <v>60</v>
      </c>
      <c r="C128" s="1103">
        <f t="shared" ref="C128" si="289">IF(AND(OR(F128="〇", G128="〇"), OR(M128="保育士", M128="保育サポーター研修修了", M128="子育て支援員研修修了")), 1, 0)</f>
        <v>0</v>
      </c>
      <c r="D128" s="1105" t="str">
        <f t="shared" ref="D128" si="290">IF(C128=1, M128, "")</f>
        <v/>
      </c>
      <c r="E128" s="1107"/>
      <c r="F128" s="1109"/>
      <c r="G128" s="1109"/>
      <c r="H128" s="1110"/>
      <c r="I128" s="1084"/>
      <c r="J128" s="1085"/>
      <c r="K128" s="1088"/>
      <c r="L128" s="1090"/>
      <c r="M128" s="235"/>
      <c r="N128" s="79"/>
      <c r="O128" s="236" t="str">
        <f t="shared" ref="O128" si="291">R128&amp;S128&amp;T128&amp;U128&amp;V128&amp;W128&amp;X128</f>
        <v>月日、1日0時間</v>
      </c>
      <c r="P128" s="1092"/>
      <c r="Q128" s="1093"/>
      <c r="R128" s="33" t="s">
        <v>1211</v>
      </c>
      <c r="S128" s="241"/>
      <c r="T128" s="34" t="s">
        <v>1212</v>
      </c>
      <c r="U128" s="35" t="s">
        <v>1213</v>
      </c>
      <c r="V128" s="36" t="s">
        <v>1214</v>
      </c>
      <c r="W128" s="37">
        <f>AA129</f>
        <v>0</v>
      </c>
      <c r="X128" s="38" t="s">
        <v>1215</v>
      </c>
      <c r="Y128" s="336"/>
      <c r="Z128" s="39"/>
      <c r="AA128" s="336"/>
      <c r="AB128" s="336"/>
      <c r="AF128" s="1096">
        <f t="shared" ref="AF128" si="292">IF(AA129&gt;=5, S128, 0)</f>
        <v>0</v>
      </c>
      <c r="AG128" s="1096">
        <f t="shared" ref="AG128" si="293">IF(AA129&lt;5, S128, 0)</f>
        <v>0</v>
      </c>
    </row>
    <row r="129" spans="1:33" ht="21.75" hidden="1" customHeight="1" thickBot="1">
      <c r="A129" s="29"/>
      <c r="B129" s="1102"/>
      <c r="C129" s="1104"/>
      <c r="D129" s="1106"/>
      <c r="E129" s="1108"/>
      <c r="F129" s="1110"/>
      <c r="G129" s="1111"/>
      <c r="H129" s="1111"/>
      <c r="I129" s="1086"/>
      <c r="J129" s="1087"/>
      <c r="K129" s="1089"/>
      <c r="L129" s="1091"/>
      <c r="M129" s="592"/>
      <c r="N129" s="40">
        <v>0</v>
      </c>
      <c r="O129" s="335" t="str">
        <f t="shared" ref="O129" si="294">R129&amp;U129&amp;V129</f>
        <v>～</v>
      </c>
      <c r="P129" s="1094"/>
      <c r="Q129" s="1095"/>
      <c r="R129" s="1098"/>
      <c r="S129" s="1099"/>
      <c r="T129" s="1099"/>
      <c r="U129" s="41" t="s">
        <v>1222</v>
      </c>
      <c r="V129" s="1099"/>
      <c r="W129" s="1099"/>
      <c r="X129" s="1100"/>
      <c r="Y129" s="619"/>
      <c r="Z129" s="42">
        <f>V129-R129-Y129</f>
        <v>0</v>
      </c>
      <c r="AA129" s="238">
        <f>Z129*24</f>
        <v>0</v>
      </c>
      <c r="AB129" s="239">
        <f>S128*W128</f>
        <v>0</v>
      </c>
      <c r="AD129" s="28"/>
      <c r="AE129" s="28"/>
      <c r="AF129" s="1097"/>
      <c r="AG129" s="1097"/>
    </row>
    <row r="130" spans="1:33" ht="23.25" customHeight="1" thickBot="1">
      <c r="A130" s="26"/>
      <c r="B130" s="1072"/>
      <c r="C130" s="1074">
        <f>SUM(C10:C129)</f>
        <v>0</v>
      </c>
      <c r="D130" s="1075"/>
      <c r="E130" s="585" t="s">
        <v>1226</v>
      </c>
      <c r="F130" s="586" cm="1">
        <f t="array" ref="F130">SUMPRODUCT((F$10:F$129="〇")*(K$10:K$129="常勤"))</f>
        <v>0</v>
      </c>
      <c r="G130" s="583"/>
      <c r="H130" s="1078" t="s">
        <v>1227</v>
      </c>
      <c r="I130" s="1080" t="s">
        <v>1228</v>
      </c>
      <c r="J130" s="1081"/>
      <c r="K130" s="581">
        <f>COUNTIFS(K10:K129,"常勤")</f>
        <v>0</v>
      </c>
      <c r="L130" s="1058"/>
      <c r="M130" s="1058"/>
      <c r="N130" s="1058"/>
      <c r="O130" s="1060"/>
      <c r="P130" s="1062"/>
      <c r="Q130" s="1063"/>
      <c r="R130" s="1066"/>
      <c r="S130" s="1067"/>
      <c r="T130" s="1067"/>
      <c r="U130" s="1067"/>
      <c r="V130" s="1067"/>
      <c r="W130" s="1067"/>
      <c r="X130" s="1068"/>
      <c r="Y130" s="1054"/>
      <c r="Z130" s="1054"/>
      <c r="AA130" s="1054"/>
      <c r="AB130" s="337" t="s">
        <v>1194</v>
      </c>
    </row>
    <row r="131" spans="1:33" ht="23.25" customHeight="1" thickBot="1">
      <c r="A131" s="29"/>
      <c r="B131" s="1073"/>
      <c r="C131" s="1076"/>
      <c r="D131" s="1077"/>
      <c r="E131" s="587" t="s">
        <v>1229</v>
      </c>
      <c r="F131" s="588" cm="1">
        <f t="array" ref="F131">SUMPRODUCT((F$10:F$129="〇")*(K$10:K$129="非常勤"))</f>
        <v>0</v>
      </c>
      <c r="G131" s="584"/>
      <c r="H131" s="1079"/>
      <c r="I131" s="1082"/>
      <c r="J131" s="1083"/>
      <c r="K131" s="582">
        <f>COUNTIFS(K10:K129,"非常勤")</f>
        <v>0</v>
      </c>
      <c r="L131" s="1059"/>
      <c r="M131" s="1059"/>
      <c r="N131" s="1059"/>
      <c r="O131" s="1061"/>
      <c r="P131" s="1064"/>
      <c r="Q131" s="1065"/>
      <c r="R131" s="1069"/>
      <c r="S131" s="1070"/>
      <c r="T131" s="1070"/>
      <c r="U131" s="1070"/>
      <c r="V131" s="1070"/>
      <c r="W131" s="1070"/>
      <c r="X131" s="1071"/>
      <c r="Y131" s="1055"/>
      <c r="Z131" s="1055"/>
      <c r="AA131" s="1055"/>
      <c r="AB131" s="464">
        <f>SUM(AB11:AB129)</f>
        <v>0</v>
      </c>
    </row>
    <row r="132" spans="1:33" ht="15.75" customHeight="1">
      <c r="A132" s="26"/>
      <c r="B132" s="26"/>
      <c r="C132" s="26"/>
      <c r="D132" s="26"/>
      <c r="E132" s="26"/>
      <c r="F132" s="26"/>
      <c r="G132" s="26"/>
      <c r="H132" s="26"/>
      <c r="I132" s="26"/>
      <c r="J132" s="26"/>
      <c r="K132" s="26"/>
      <c r="L132" s="26"/>
      <c r="M132" s="26"/>
      <c r="N132" s="26"/>
      <c r="O132" s="26"/>
      <c r="P132" s="755"/>
      <c r="Q132" s="26"/>
    </row>
    <row r="133" spans="1:33" ht="20.149999999999999" customHeight="1">
      <c r="A133" s="755"/>
      <c r="B133" s="755"/>
      <c r="C133" s="755"/>
      <c r="D133" s="755"/>
      <c r="E133" s="43" t="s">
        <v>1230</v>
      </c>
      <c r="F133" s="43"/>
      <c r="G133" s="43"/>
      <c r="H133" s="43"/>
      <c r="I133" s="43"/>
      <c r="J133" s="43"/>
      <c r="K133" s="43"/>
      <c r="L133" s="43"/>
      <c r="M133" s="43"/>
      <c r="N133" s="43"/>
      <c r="O133" s="463" t="s">
        <v>1231</v>
      </c>
      <c r="P133" s="338"/>
      <c r="Q133" s="339"/>
      <c r="R133" s="340"/>
      <c r="S133" s="754"/>
      <c r="T133" s="340"/>
      <c r="U133" s="340"/>
      <c r="V133" s="340"/>
      <c r="W133" s="754"/>
      <c r="X133" s="340"/>
      <c r="Y133" s="340"/>
    </row>
    <row r="134" spans="1:33" ht="20.149999999999999" customHeight="1">
      <c r="A134" s="26"/>
      <c r="B134" s="26"/>
      <c r="C134" s="26"/>
      <c r="D134" s="26"/>
      <c r="E134" s="1056" t="s">
        <v>1232</v>
      </c>
      <c r="F134" s="1056"/>
      <c r="G134" s="1056"/>
      <c r="H134" s="1056"/>
      <c r="I134" s="1056"/>
      <c r="J134" s="1056"/>
      <c r="K134" s="1056"/>
      <c r="L134" s="1056"/>
      <c r="M134" s="1056"/>
      <c r="N134" s="29"/>
      <c r="O134" s="1057" t="s">
        <v>1233</v>
      </c>
      <c r="P134" s="1057"/>
      <c r="Q134" s="1057"/>
      <c r="R134" s="1050">
        <f>COUNTIF($D$10:$D$129,"保育士")</f>
        <v>0</v>
      </c>
      <c r="S134" s="1050"/>
      <c r="T134" s="1050"/>
      <c r="U134" s="1050"/>
      <c r="V134" s="1050"/>
      <c r="W134" s="1050"/>
      <c r="X134" s="1050"/>
      <c r="Y134" s="340" t="s">
        <v>1234</v>
      </c>
    </row>
    <row r="135" spans="1:33" ht="20.149999999999999" customHeight="1">
      <c r="A135" s="26"/>
      <c r="B135" s="26"/>
      <c r="C135" s="26"/>
      <c r="D135" s="26"/>
      <c r="E135" s="26" t="s">
        <v>1235</v>
      </c>
      <c r="F135" s="26"/>
      <c r="G135" s="26"/>
      <c r="H135" s="26"/>
      <c r="I135" s="26"/>
      <c r="J135" s="26"/>
      <c r="K135" s="26"/>
      <c r="L135" s="26"/>
      <c r="M135" s="26"/>
      <c r="N135" s="26"/>
      <c r="O135" s="1049" t="s">
        <v>1236</v>
      </c>
      <c r="P135" s="1049"/>
      <c r="Q135" s="1049"/>
      <c r="R135" s="1050">
        <f>COUNTIF($D$10:$D$129,"保育サポーター研修修了")</f>
        <v>0</v>
      </c>
      <c r="S135" s="1050"/>
      <c r="T135" s="1050"/>
      <c r="U135" s="1050"/>
      <c r="V135" s="1050"/>
      <c r="W135" s="1050"/>
      <c r="X135" s="1050"/>
      <c r="Y135" s="340" t="s">
        <v>1234</v>
      </c>
    </row>
    <row r="136" spans="1:33" ht="20.149999999999999" customHeight="1">
      <c r="A136" s="26"/>
      <c r="B136" s="26"/>
      <c r="C136" s="26"/>
      <c r="D136" s="26"/>
      <c r="E136" s="26"/>
      <c r="F136" s="26"/>
      <c r="G136" s="26"/>
      <c r="H136" s="26"/>
      <c r="I136" s="26"/>
      <c r="J136" s="26"/>
      <c r="K136" s="26"/>
      <c r="L136" s="26"/>
      <c r="M136" s="26"/>
      <c r="N136" s="26"/>
      <c r="O136" s="1049" t="s">
        <v>1237</v>
      </c>
      <c r="P136" s="1049"/>
      <c r="Q136" s="1049"/>
      <c r="R136" s="1050">
        <f>COUNTIF($D$10:$D$129,"子育て支援員研修修了")</f>
        <v>0</v>
      </c>
      <c r="S136" s="1050"/>
      <c r="T136" s="1050"/>
      <c r="U136" s="1050"/>
      <c r="V136" s="1050"/>
      <c r="W136" s="1050"/>
      <c r="X136" s="1050"/>
      <c r="Y136" s="340" t="s">
        <v>1234</v>
      </c>
    </row>
    <row r="137" spans="1:33" ht="15.75" customHeight="1">
      <c r="A137" s="26"/>
      <c r="B137" s="26"/>
      <c r="C137" s="26"/>
      <c r="D137" s="26"/>
      <c r="E137" s="26"/>
      <c r="F137" s="26"/>
      <c r="G137" s="26"/>
      <c r="H137" s="26"/>
      <c r="I137" s="26"/>
      <c r="J137" s="26"/>
      <c r="K137" s="26"/>
      <c r="L137" s="26"/>
      <c r="M137" s="26"/>
      <c r="N137" s="26"/>
      <c r="O137" s="1051" t="s">
        <v>1238</v>
      </c>
      <c r="P137" s="1051"/>
      <c r="Q137" s="1051"/>
      <c r="R137" s="1052">
        <f>SUM(R134:X136)</f>
        <v>0</v>
      </c>
      <c r="S137" s="1052"/>
      <c r="T137" s="1052"/>
      <c r="U137" s="1052"/>
      <c r="V137" s="1052"/>
      <c r="W137" s="1052"/>
      <c r="X137" s="1052"/>
      <c r="Y137" s="340" t="s">
        <v>1234</v>
      </c>
    </row>
    <row r="138" spans="1:33" ht="15.75" customHeight="1">
      <c r="A138" s="26"/>
      <c r="B138" s="26"/>
      <c r="C138" s="26"/>
      <c r="D138" s="26"/>
      <c r="E138" s="26"/>
      <c r="F138" s="26"/>
      <c r="G138" s="26"/>
      <c r="H138" s="26"/>
      <c r="I138" s="26"/>
      <c r="J138" s="26"/>
      <c r="K138" s="26"/>
      <c r="L138" s="26"/>
      <c r="M138" s="26"/>
      <c r="N138" s="26"/>
      <c r="O138" s="339"/>
      <c r="P138" s="338"/>
      <c r="Q138" s="339"/>
      <c r="R138" s="340"/>
      <c r="S138" s="754"/>
      <c r="T138" s="340"/>
      <c r="U138" s="340"/>
      <c r="V138" s="340"/>
      <c r="W138" s="754"/>
      <c r="X138" s="340"/>
      <c r="Y138" s="340"/>
    </row>
    <row r="139" spans="1:33" ht="20.149999999999999" customHeight="1">
      <c r="A139" s="26"/>
      <c r="B139" s="26"/>
      <c r="C139" s="26"/>
      <c r="D139" s="26"/>
      <c r="E139" s="26"/>
      <c r="F139" s="26"/>
      <c r="G139" s="26"/>
      <c r="H139" s="26"/>
      <c r="I139" s="26"/>
      <c r="J139" s="26"/>
      <c r="K139" s="26"/>
      <c r="L139" s="26"/>
      <c r="M139" s="26"/>
      <c r="N139" s="26"/>
      <c r="O139" s="26"/>
      <c r="P139" s="755"/>
      <c r="Q139" s="26"/>
      <c r="AB139" s="1053" t="s">
        <v>1239</v>
      </c>
      <c r="AC139" s="1053"/>
    </row>
    <row r="140" spans="1:33" ht="20.149999999999999" customHeight="1">
      <c r="A140" s="26"/>
      <c r="B140" s="26"/>
      <c r="C140" s="243"/>
      <c r="D140" s="243"/>
      <c r="E140" s="243"/>
      <c r="F140" s="243"/>
      <c r="G140" s="243"/>
      <c r="H140" s="243"/>
      <c r="I140" s="243"/>
      <c r="J140" s="243"/>
      <c r="K140" s="243"/>
      <c r="L140" s="243"/>
      <c r="M140" s="243"/>
      <c r="N140" s="243"/>
      <c r="O140" s="243"/>
      <c r="P140" s="244"/>
      <c r="Q140" s="245"/>
      <c r="R140" s="246"/>
      <c r="S140" s="247"/>
      <c r="T140" s="246"/>
      <c r="U140" s="246"/>
      <c r="V140" s="246"/>
      <c r="W140" s="247"/>
      <c r="X140" s="246"/>
      <c r="Y140" s="246"/>
      <c r="Z140" s="246"/>
      <c r="AA140" s="246"/>
      <c r="AB140" s="246"/>
    </row>
    <row r="141" spans="1:33" ht="20.149999999999999" customHeight="1">
      <c r="A141" s="26"/>
      <c r="B141" s="26"/>
      <c r="C141" s="243"/>
      <c r="D141" s="243"/>
      <c r="E141" s="265"/>
      <c r="F141" s="248"/>
      <c r="G141" s="248"/>
      <c r="H141" s="248"/>
      <c r="I141" s="248"/>
      <c r="J141" s="248"/>
      <c r="K141" s="248"/>
      <c r="L141" s="248"/>
      <c r="M141" s="248"/>
      <c r="N141" s="248"/>
      <c r="O141" s="248"/>
      <c r="P141" s="248"/>
      <c r="Q141" s="249"/>
      <c r="R141" s="250"/>
      <c r="S141" s="251"/>
      <c r="T141" s="250"/>
      <c r="U141" s="250"/>
      <c r="V141" s="250"/>
      <c r="W141" s="251"/>
      <c r="X141" s="250"/>
      <c r="Y141" s="250"/>
      <c r="Z141" s="246"/>
      <c r="AA141" s="246"/>
      <c r="AB141" s="246"/>
    </row>
    <row r="142" spans="1:33" ht="20.149999999999999" customHeight="1">
      <c r="A142" s="26"/>
      <c r="B142" s="26"/>
      <c r="C142" s="243"/>
      <c r="D142" s="243"/>
      <c r="E142" s="252" t="s">
        <v>1240</v>
      </c>
      <c r="F142" s="249"/>
      <c r="G142" s="249"/>
      <c r="H142" s="249"/>
      <c r="I142" s="249"/>
      <c r="J142" s="249"/>
      <c r="K142" s="249"/>
      <c r="L142" s="249"/>
      <c r="M142" s="249"/>
      <c r="N142" s="249"/>
      <c r="O142" s="249"/>
      <c r="P142" s="249"/>
      <c r="Q142" s="249"/>
      <c r="R142" s="250"/>
      <c r="S142" s="251"/>
      <c r="T142" s="250"/>
      <c r="U142" s="250"/>
      <c r="V142" s="250"/>
      <c r="W142" s="251"/>
      <c r="X142" s="250"/>
      <c r="Y142" s="250"/>
      <c r="Z142" s="246"/>
      <c r="AA142" s="246"/>
      <c r="AB142" s="246"/>
    </row>
    <row r="143" spans="1:33" ht="20.149999999999999" customHeight="1">
      <c r="A143" s="26"/>
      <c r="B143" s="26"/>
      <c r="C143" s="243"/>
      <c r="D143" s="243"/>
      <c r="E143" s="254" t="s">
        <v>1241</v>
      </c>
      <c r="F143" s="255"/>
      <c r="G143" s="255"/>
      <c r="H143" s="255"/>
      <c r="I143" s="255"/>
      <c r="J143" s="255"/>
      <c r="K143" s="255"/>
      <c r="L143" s="255"/>
      <c r="M143" s="255"/>
      <c r="N143" s="255"/>
      <c r="O143" s="255"/>
      <c r="P143" s="255"/>
      <c r="Q143" s="255"/>
      <c r="R143" s="669"/>
      <c r="S143" s="670"/>
      <c r="T143" s="669"/>
      <c r="U143" s="669"/>
      <c r="V143" s="669"/>
      <c r="W143" s="670"/>
      <c r="X143" s="669"/>
      <c r="Y143" s="669"/>
      <c r="Z143" s="671"/>
      <c r="AA143" s="671"/>
      <c r="AB143" s="246"/>
    </row>
    <row r="144" spans="1:33" ht="20.149999999999999" customHeight="1">
      <c r="A144" s="26"/>
      <c r="B144" s="26"/>
      <c r="C144" s="243"/>
      <c r="D144" s="243"/>
      <c r="E144" s="254" t="s">
        <v>1242</v>
      </c>
      <c r="F144" s="255"/>
      <c r="G144" s="255"/>
      <c r="H144" s="255"/>
      <c r="I144" s="255"/>
      <c r="J144" s="255"/>
      <c r="K144" s="255"/>
      <c r="L144" s="255"/>
      <c r="M144" s="255"/>
      <c r="N144" s="255"/>
      <c r="O144" s="255"/>
      <c r="P144" s="255"/>
      <c r="Q144" s="255"/>
      <c r="R144" s="669"/>
      <c r="S144" s="670"/>
      <c r="T144" s="669"/>
      <c r="U144" s="669"/>
      <c r="V144" s="669"/>
      <c r="W144" s="670"/>
      <c r="X144" s="669"/>
      <c r="Y144" s="669"/>
      <c r="Z144" s="671"/>
      <c r="AA144" s="671"/>
      <c r="AB144" s="246"/>
    </row>
    <row r="145" spans="1:34" ht="20.149999999999999" customHeight="1">
      <c r="A145" s="26"/>
      <c r="B145" s="26"/>
      <c r="C145" s="243"/>
      <c r="D145" s="243"/>
      <c r="E145" s="249" t="s">
        <v>1243</v>
      </c>
      <c r="F145" s="249"/>
      <c r="H145" s="249"/>
      <c r="I145" s="249"/>
      <c r="J145" s="249"/>
      <c r="K145" s="249"/>
      <c r="L145" s="249"/>
      <c r="M145" s="249"/>
      <c r="N145" s="249"/>
      <c r="O145" s="249"/>
      <c r="P145" s="249"/>
      <c r="Q145" s="253"/>
      <c r="R145" s="250"/>
      <c r="S145" s="251"/>
      <c r="T145" s="250"/>
      <c r="U145" s="250"/>
      <c r="V145" s="250"/>
      <c r="W145" s="251"/>
      <c r="X145" s="250"/>
      <c r="Y145" s="250"/>
      <c r="Z145" s="246"/>
      <c r="AA145" s="246"/>
      <c r="AB145" s="246"/>
    </row>
    <row r="146" spans="1:34" ht="20.149999999999999" customHeight="1">
      <c r="A146" s="26"/>
      <c r="B146" s="26"/>
      <c r="C146" s="243"/>
      <c r="D146" s="243"/>
      <c r="E146" s="249" t="s">
        <v>1244</v>
      </c>
      <c r="F146" s="249"/>
      <c r="H146" s="249"/>
      <c r="I146" s="249"/>
      <c r="J146" s="249"/>
      <c r="K146" s="249"/>
      <c r="L146" s="249"/>
      <c r="M146" s="249"/>
      <c r="N146" s="249"/>
      <c r="O146" s="249"/>
      <c r="P146" s="249"/>
      <c r="Q146" s="253"/>
      <c r="R146" s="250"/>
      <c r="S146" s="251"/>
      <c r="T146" s="250"/>
      <c r="U146" s="250"/>
      <c r="V146" s="250"/>
      <c r="W146" s="251"/>
      <c r="X146" s="250"/>
      <c r="Y146" s="250"/>
      <c r="Z146" s="246"/>
      <c r="AA146" s="246"/>
      <c r="AB146" s="246"/>
    </row>
    <row r="147" spans="1:34" ht="20.149999999999999" customHeight="1">
      <c r="A147" s="26"/>
      <c r="B147" s="26"/>
      <c r="C147" s="243"/>
      <c r="D147" s="243"/>
      <c r="E147" s="249"/>
      <c r="F147" s="249"/>
      <c r="H147" s="249"/>
      <c r="I147" s="249"/>
      <c r="J147" s="249"/>
      <c r="K147" s="249"/>
      <c r="L147" s="249"/>
      <c r="M147" s="249"/>
      <c r="N147" s="249"/>
      <c r="O147" s="249"/>
      <c r="P147" s="249"/>
      <c r="Q147" s="253"/>
      <c r="R147" s="250"/>
      <c r="S147" s="251"/>
      <c r="T147" s="250"/>
      <c r="U147" s="250"/>
      <c r="V147" s="250"/>
      <c r="W147" s="251"/>
      <c r="X147" s="250"/>
      <c r="Y147" s="250"/>
      <c r="Z147" s="246"/>
      <c r="AA147" s="246"/>
      <c r="AB147" s="246"/>
    </row>
    <row r="148" spans="1:34" ht="20.149999999999999" customHeight="1">
      <c r="A148" s="26"/>
      <c r="B148" s="26"/>
      <c r="C148" s="243"/>
      <c r="D148" s="243"/>
      <c r="E148" s="252" t="s">
        <v>1245</v>
      </c>
      <c r="F148" s="249"/>
      <c r="H148" s="249"/>
      <c r="I148" s="249"/>
      <c r="J148" s="249"/>
      <c r="K148" s="249"/>
      <c r="L148" s="249"/>
      <c r="M148" s="249"/>
      <c r="N148" s="249"/>
      <c r="O148" s="249"/>
      <c r="P148" s="249"/>
      <c r="Q148" s="253"/>
      <c r="R148" s="250"/>
      <c r="S148" s="251"/>
      <c r="T148" s="250"/>
      <c r="U148" s="250"/>
      <c r="V148" s="250"/>
      <c r="W148" s="251"/>
      <c r="X148" s="250"/>
      <c r="Y148" s="250"/>
      <c r="Z148" s="246"/>
      <c r="AA148" s="246"/>
      <c r="AB148" s="246"/>
    </row>
    <row r="149" spans="1:34" ht="20.149999999999999" customHeight="1">
      <c r="A149" s="26"/>
      <c r="B149" s="26"/>
      <c r="C149" s="243"/>
      <c r="D149" s="243"/>
      <c r="E149" s="249" t="s">
        <v>1246</v>
      </c>
      <c r="F149" s="249"/>
      <c r="G149" s="249"/>
      <c r="H149" s="249"/>
      <c r="I149" s="249"/>
      <c r="J149" s="249"/>
      <c r="K149" s="249"/>
      <c r="L149" s="249"/>
      <c r="M149" s="249"/>
      <c r="N149" s="249"/>
      <c r="O149" s="249"/>
      <c r="P149" s="249"/>
      <c r="Q149" s="253"/>
      <c r="R149" s="250"/>
      <c r="S149" s="251"/>
      <c r="T149" s="250"/>
      <c r="U149" s="250"/>
      <c r="V149" s="250"/>
      <c r="W149" s="251"/>
      <c r="X149" s="250"/>
      <c r="Y149" s="250"/>
      <c r="Z149" s="246"/>
      <c r="AA149" s="246"/>
      <c r="AB149" s="246"/>
    </row>
    <row r="150" spans="1:34" ht="20.149999999999999" customHeight="1">
      <c r="A150" s="26"/>
      <c r="B150" s="26"/>
      <c r="C150" s="243"/>
      <c r="D150" s="243"/>
      <c r="E150" s="249" t="s">
        <v>1247</v>
      </c>
      <c r="F150" s="249"/>
      <c r="G150" s="249"/>
      <c r="H150" s="249"/>
      <c r="I150" s="249"/>
      <c r="J150" s="249"/>
      <c r="K150" s="249"/>
      <c r="L150" s="249"/>
      <c r="M150" s="249"/>
      <c r="N150" s="249"/>
      <c r="O150" s="249"/>
      <c r="P150" s="249"/>
      <c r="Q150" s="253"/>
      <c r="R150" s="250"/>
      <c r="S150" s="251"/>
      <c r="T150" s="250"/>
      <c r="U150" s="250"/>
      <c r="V150" s="250"/>
      <c r="W150" s="251"/>
      <c r="X150" s="250"/>
      <c r="Y150" s="250"/>
      <c r="Z150" s="246"/>
      <c r="AA150" s="246"/>
      <c r="AB150" s="246"/>
    </row>
    <row r="151" spans="1:34" ht="20.149999999999999" customHeight="1">
      <c r="A151" s="26"/>
      <c r="B151" s="26"/>
      <c r="C151" s="243"/>
      <c r="D151" s="243"/>
      <c r="E151" s="248" t="s">
        <v>1248</v>
      </c>
      <c r="F151" s="248"/>
      <c r="G151" s="248"/>
      <c r="H151" s="248"/>
      <c r="I151" s="248"/>
      <c r="J151" s="253"/>
      <c r="K151" s="253"/>
      <c r="L151" s="253"/>
      <c r="M151" s="253"/>
      <c r="N151" s="253"/>
      <c r="O151" s="253"/>
      <c r="P151" s="253"/>
      <c r="Q151" s="248"/>
      <c r="R151" s="250"/>
      <c r="S151" s="251"/>
      <c r="T151" s="250"/>
      <c r="U151" s="250"/>
      <c r="V151" s="250"/>
      <c r="W151" s="251"/>
      <c r="X151" s="250"/>
      <c r="Y151" s="250"/>
      <c r="Z151" s="246"/>
      <c r="AA151" s="246"/>
      <c r="AB151" s="246"/>
    </row>
    <row r="152" spans="1:34" ht="20.149999999999999" customHeight="1">
      <c r="A152" s="26"/>
      <c r="B152" s="26"/>
      <c r="C152" s="243"/>
      <c r="D152" s="243"/>
      <c r="E152" s="248" t="s">
        <v>1249</v>
      </c>
      <c r="F152" s="248"/>
      <c r="G152" s="248"/>
      <c r="H152" s="248"/>
      <c r="I152" s="248"/>
      <c r="J152" s="253"/>
      <c r="K152" s="253"/>
      <c r="L152" s="253"/>
      <c r="M152" s="253"/>
      <c r="N152" s="253"/>
      <c r="O152" s="253"/>
      <c r="P152" s="253"/>
      <c r="Q152" s="248"/>
      <c r="R152" s="250"/>
      <c r="S152" s="251"/>
      <c r="T152" s="250"/>
      <c r="U152" s="250"/>
      <c r="V152" s="250"/>
      <c r="W152" s="251"/>
      <c r="X152" s="250"/>
      <c r="Y152" s="250"/>
      <c r="Z152" s="246"/>
      <c r="AA152" s="246"/>
      <c r="AB152" s="246"/>
    </row>
    <row r="153" spans="1:34" ht="20.149999999999999" customHeight="1">
      <c r="A153" s="26"/>
      <c r="B153" s="26"/>
      <c r="C153" s="243"/>
      <c r="D153" s="243"/>
      <c r="E153" s="248" t="s">
        <v>1250</v>
      </c>
      <c r="F153" s="248"/>
      <c r="G153" s="248"/>
      <c r="H153" s="248"/>
      <c r="I153" s="248"/>
      <c r="J153" s="253"/>
      <c r="K153" s="253"/>
      <c r="L153" s="253"/>
      <c r="M153" s="253"/>
      <c r="N153" s="253"/>
      <c r="O153" s="253"/>
      <c r="P153" s="253"/>
      <c r="Q153" s="248"/>
      <c r="R153" s="250"/>
      <c r="S153" s="251"/>
      <c r="T153" s="250"/>
      <c r="U153" s="250"/>
      <c r="V153" s="250"/>
      <c r="W153" s="251"/>
      <c r="X153" s="250"/>
      <c r="Y153" s="250"/>
      <c r="Z153" s="246"/>
      <c r="AA153" s="246"/>
      <c r="AB153" s="246"/>
    </row>
    <row r="154" spans="1:34" ht="20.149999999999999" customHeight="1">
      <c r="A154" s="26"/>
      <c r="B154" s="26"/>
      <c r="C154" s="243"/>
      <c r="D154" s="243"/>
      <c r="E154" s="248" t="s">
        <v>1251</v>
      </c>
      <c r="F154" s="248"/>
      <c r="G154" s="248"/>
      <c r="H154" s="248"/>
      <c r="I154" s="248"/>
      <c r="J154" s="253"/>
      <c r="K154" s="253"/>
      <c r="L154" s="253"/>
      <c r="M154" s="253"/>
      <c r="N154" s="253"/>
      <c r="O154" s="253"/>
      <c r="P154" s="253"/>
      <c r="Q154" s="248"/>
      <c r="R154" s="250"/>
      <c r="S154" s="251"/>
      <c r="T154" s="250"/>
      <c r="U154" s="250"/>
      <c r="V154" s="250"/>
      <c r="W154" s="251"/>
      <c r="X154" s="250"/>
      <c r="Y154" s="250"/>
      <c r="Z154" s="246"/>
      <c r="AA154" s="246"/>
      <c r="AB154" s="246"/>
    </row>
    <row r="155" spans="1:34" ht="20.149999999999999" customHeight="1">
      <c r="A155" s="26"/>
      <c r="B155" s="26"/>
      <c r="C155" s="243"/>
      <c r="D155" s="243"/>
      <c r="E155" s="248" t="s">
        <v>1252</v>
      </c>
      <c r="F155" s="248"/>
      <c r="G155" s="248"/>
      <c r="H155" s="248"/>
      <c r="I155" s="248"/>
      <c r="J155" s="253"/>
      <c r="K155" s="253"/>
      <c r="L155" s="253"/>
      <c r="M155" s="253"/>
      <c r="N155" s="253"/>
      <c r="O155" s="253"/>
      <c r="P155" s="253"/>
      <c r="Q155" s="248"/>
      <c r="R155" s="250"/>
      <c r="S155" s="251"/>
      <c r="T155" s="250"/>
      <c r="U155" s="250"/>
      <c r="V155" s="250"/>
      <c r="W155" s="251"/>
      <c r="X155" s="250"/>
      <c r="Y155" s="250"/>
      <c r="Z155" s="246"/>
      <c r="AA155" s="246"/>
      <c r="AB155" s="246"/>
    </row>
    <row r="156" spans="1:34" ht="20.149999999999999" customHeight="1">
      <c r="A156" s="26"/>
      <c r="B156" s="26"/>
      <c r="C156" s="243"/>
      <c r="D156" s="243"/>
      <c r="E156" s="248" t="s">
        <v>1253</v>
      </c>
      <c r="F156" s="248"/>
      <c r="G156" s="248"/>
      <c r="H156" s="248"/>
      <c r="I156" s="248"/>
      <c r="J156" s="253"/>
      <c r="K156" s="253"/>
      <c r="L156" s="253"/>
      <c r="M156" s="253"/>
      <c r="N156" s="253"/>
      <c r="O156" s="253"/>
      <c r="P156" s="253"/>
      <c r="Q156" s="248"/>
      <c r="R156" s="250"/>
      <c r="S156" s="251"/>
      <c r="T156" s="250"/>
      <c r="U156" s="250"/>
      <c r="V156" s="250"/>
      <c r="W156" s="251"/>
      <c r="X156" s="250"/>
      <c r="Y156" s="250"/>
      <c r="Z156" s="246"/>
      <c r="AA156" s="246"/>
      <c r="AB156" s="246"/>
    </row>
    <row r="157" spans="1:34" ht="20.149999999999999" customHeight="1">
      <c r="A157" s="26"/>
      <c r="B157" s="26"/>
      <c r="C157" s="243"/>
      <c r="D157" s="243"/>
      <c r="E157" s="248" t="s">
        <v>1254</v>
      </c>
      <c r="F157" s="248"/>
      <c r="G157" s="248"/>
      <c r="H157" s="248"/>
      <c r="I157" s="248"/>
      <c r="J157" s="253"/>
      <c r="K157" s="253"/>
      <c r="L157" s="253"/>
      <c r="M157" s="253"/>
      <c r="N157" s="253"/>
      <c r="O157" s="253"/>
      <c r="P157" s="253"/>
      <c r="Q157" s="248"/>
      <c r="R157" s="250"/>
      <c r="S157" s="251"/>
      <c r="T157" s="250"/>
      <c r="U157" s="250"/>
      <c r="V157" s="250"/>
      <c r="W157" s="251"/>
      <c r="X157" s="250"/>
      <c r="Y157" s="250"/>
      <c r="Z157" s="246"/>
      <c r="AA157" s="246"/>
      <c r="AB157" s="246"/>
    </row>
    <row r="158" spans="1:34" ht="20.149999999999999" customHeight="1">
      <c r="A158" s="26"/>
      <c r="B158" s="26"/>
      <c r="C158" s="243"/>
      <c r="D158" s="243"/>
      <c r="E158" s="248" t="s">
        <v>1255</v>
      </c>
      <c r="F158" s="248"/>
      <c r="G158" s="248"/>
      <c r="H158" s="248"/>
      <c r="I158" s="248"/>
      <c r="J158" s="253"/>
      <c r="K158" s="253"/>
      <c r="L158" s="253"/>
      <c r="M158" s="253"/>
      <c r="N158" s="253"/>
      <c r="O158" s="253"/>
      <c r="P158" s="253"/>
      <c r="Q158" s="248"/>
      <c r="R158" s="250"/>
      <c r="S158" s="251"/>
      <c r="T158" s="250"/>
      <c r="U158" s="250"/>
      <c r="V158" s="250"/>
      <c r="W158" s="251"/>
      <c r="X158" s="250"/>
      <c r="Y158" s="250"/>
      <c r="Z158" s="246"/>
      <c r="AA158" s="246"/>
      <c r="AB158" s="246"/>
    </row>
    <row r="159" spans="1:34" ht="20.149999999999999" customHeight="1">
      <c r="A159" s="26"/>
      <c r="B159" s="26"/>
      <c r="C159" s="243"/>
      <c r="D159" s="243"/>
      <c r="E159" s="248"/>
      <c r="F159" s="248"/>
      <c r="G159" s="248"/>
      <c r="H159" s="248"/>
      <c r="I159" s="248"/>
      <c r="J159" s="253"/>
      <c r="K159" s="253"/>
      <c r="L159" s="253"/>
      <c r="M159" s="253"/>
      <c r="N159" s="253"/>
      <c r="O159" s="253"/>
      <c r="P159" s="253"/>
      <c r="Q159" s="248"/>
      <c r="R159" s="250"/>
      <c r="S159" s="251"/>
      <c r="T159" s="250"/>
      <c r="U159" s="250"/>
      <c r="V159" s="250"/>
      <c r="W159" s="251"/>
      <c r="X159" s="250"/>
      <c r="Y159" s="250"/>
      <c r="Z159" s="246"/>
      <c r="AA159" s="246"/>
      <c r="AB159" s="246"/>
      <c r="AH159"/>
    </row>
    <row r="160" spans="1:34" ht="20.149999999999999" customHeight="1" thickBot="1">
      <c r="A160" s="26"/>
      <c r="B160" s="26"/>
      <c r="C160" s="243"/>
      <c r="D160" s="243"/>
      <c r="E160" s="265" t="s">
        <v>1256</v>
      </c>
      <c r="F160" s="248"/>
      <c r="G160" s="248"/>
      <c r="H160" s="248"/>
      <c r="I160" s="248"/>
      <c r="J160" s="248"/>
      <c r="K160" s="248"/>
      <c r="L160" s="248"/>
      <c r="M160" s="248"/>
      <c r="N160" s="248"/>
      <c r="O160" s="248"/>
      <c r="P160" s="253"/>
      <c r="Q160" s="249"/>
      <c r="R160" s="250"/>
      <c r="S160" s="251"/>
      <c r="T160" s="250"/>
      <c r="U160" s="250"/>
      <c r="V160" s="250"/>
      <c r="W160" s="251"/>
      <c r="X160" s="250"/>
      <c r="Y160" s="250"/>
      <c r="Z160" s="246"/>
      <c r="AA160" s="246"/>
      <c r="AB160" s="246"/>
      <c r="AH160"/>
    </row>
    <row r="161" spans="1:34" ht="20.149999999999999" customHeight="1">
      <c r="A161" s="26"/>
      <c r="B161" s="26"/>
      <c r="C161" s="243"/>
      <c r="D161" s="243"/>
      <c r="E161" s="1040" t="s">
        <v>1257</v>
      </c>
      <c r="F161" s="1041"/>
      <c r="G161" s="1041"/>
      <c r="H161" s="1041"/>
      <c r="I161" s="1041"/>
      <c r="J161" s="1041"/>
      <c r="K161" s="1041"/>
      <c r="L161" s="1041"/>
      <c r="M161" s="1041"/>
      <c r="N161" s="1041"/>
      <c r="O161" s="1041"/>
      <c r="P161" s="1041"/>
      <c r="Q161" s="1041"/>
      <c r="R161" s="1041"/>
      <c r="S161" s="1041"/>
      <c r="T161" s="1041"/>
      <c r="U161" s="1041"/>
      <c r="V161" s="1041"/>
      <c r="W161" s="1041"/>
      <c r="X161" s="1041"/>
      <c r="Y161" s="1042"/>
      <c r="Z161" s="246"/>
      <c r="AA161" s="246"/>
      <c r="AB161" s="246"/>
      <c r="AH161"/>
    </row>
    <row r="162" spans="1:34" ht="20.149999999999999" customHeight="1">
      <c r="A162" s="26"/>
      <c r="B162" s="26"/>
      <c r="C162" s="243"/>
      <c r="D162" s="243"/>
      <c r="E162" s="1043" t="s">
        <v>1258</v>
      </c>
      <c r="F162" s="1044"/>
      <c r="G162" s="1044"/>
      <c r="H162" s="1044"/>
      <c r="I162" s="1044"/>
      <c r="J162" s="1044"/>
      <c r="K162" s="1044"/>
      <c r="L162" s="1044"/>
      <c r="M162" s="1044"/>
      <c r="N162" s="1044"/>
      <c r="O162" s="1044"/>
      <c r="P162" s="1044"/>
      <c r="Q162" s="1044"/>
      <c r="R162" s="1044"/>
      <c r="S162" s="1044"/>
      <c r="T162" s="1044"/>
      <c r="U162" s="1044"/>
      <c r="V162" s="1044"/>
      <c r="W162" s="1044"/>
      <c r="X162" s="1044"/>
      <c r="Y162" s="1045"/>
      <c r="Z162" s="246"/>
      <c r="AA162" s="246"/>
      <c r="AB162" s="246"/>
      <c r="AH162"/>
    </row>
    <row r="163" spans="1:34" ht="20.149999999999999" customHeight="1" thickBot="1">
      <c r="A163" s="26"/>
      <c r="B163" s="26"/>
      <c r="C163" s="243"/>
      <c r="D163" s="243"/>
      <c r="E163" s="1046" t="s">
        <v>1259</v>
      </c>
      <c r="F163" s="1047"/>
      <c r="G163" s="1047"/>
      <c r="H163" s="1047"/>
      <c r="I163" s="1047"/>
      <c r="J163" s="1047"/>
      <c r="K163" s="1047"/>
      <c r="L163" s="1047"/>
      <c r="M163" s="1047"/>
      <c r="N163" s="1047"/>
      <c r="O163" s="1047"/>
      <c r="P163" s="1047"/>
      <c r="Q163" s="1047"/>
      <c r="R163" s="1047"/>
      <c r="S163" s="1047"/>
      <c r="T163" s="1047"/>
      <c r="U163" s="1047"/>
      <c r="V163" s="1047"/>
      <c r="W163" s="1047"/>
      <c r="X163" s="1047"/>
      <c r="Y163" s="1048"/>
      <c r="Z163" s="246"/>
      <c r="AA163" s="246"/>
      <c r="AB163" s="246"/>
      <c r="AH163"/>
    </row>
    <row r="164" spans="1:34" ht="20.149999999999999" customHeight="1">
      <c r="A164" s="26"/>
      <c r="B164" s="26"/>
      <c r="C164" s="243"/>
      <c r="D164" s="243"/>
      <c r="E164" s="249"/>
      <c r="F164" s="249"/>
      <c r="G164" s="249"/>
      <c r="H164" s="249"/>
      <c r="I164" s="249"/>
      <c r="J164" s="249"/>
      <c r="K164" s="249"/>
      <c r="L164" s="249"/>
      <c r="M164" s="249"/>
      <c r="N164" s="249"/>
      <c r="O164" s="249"/>
      <c r="P164" s="249"/>
      <c r="Q164" s="249"/>
      <c r="R164" s="249"/>
      <c r="S164" s="249"/>
      <c r="T164" s="249"/>
      <c r="U164" s="249"/>
      <c r="V164" s="249"/>
      <c r="W164" s="249"/>
      <c r="X164" s="249"/>
      <c r="Y164" s="249"/>
      <c r="Z164" s="246"/>
      <c r="AA164" s="246"/>
      <c r="AB164" s="246"/>
      <c r="AH164"/>
    </row>
    <row r="165" spans="1:34" ht="20.149999999999999" customHeight="1">
      <c r="A165" s="26"/>
      <c r="B165" s="26"/>
      <c r="C165" s="243"/>
      <c r="D165" s="243"/>
      <c r="E165" s="252" t="s">
        <v>1260</v>
      </c>
      <c r="F165" s="249"/>
      <c r="G165" s="249"/>
      <c r="H165" s="249"/>
      <c r="I165" s="249"/>
      <c r="J165" s="249"/>
      <c r="K165" s="249"/>
      <c r="L165" s="249"/>
      <c r="M165" s="249"/>
      <c r="N165" s="249"/>
      <c r="O165" s="249"/>
      <c r="P165" s="249"/>
      <c r="Q165" s="249"/>
      <c r="R165" s="250"/>
      <c r="S165" s="251"/>
      <c r="T165" s="250"/>
      <c r="U165" s="250"/>
      <c r="V165" s="250"/>
      <c r="W165" s="251"/>
      <c r="X165" s="250"/>
      <c r="Y165" s="250"/>
      <c r="Z165" s="246"/>
      <c r="AA165" s="246"/>
      <c r="AB165" s="246"/>
      <c r="AH165"/>
    </row>
    <row r="166" spans="1:34" ht="20.149999999999999" customHeight="1">
      <c r="A166" s="26"/>
      <c r="B166" s="26"/>
      <c r="C166" s="243"/>
      <c r="D166" s="243"/>
      <c r="E166" s="249" t="s">
        <v>1261</v>
      </c>
      <c r="F166" s="249"/>
      <c r="G166" s="249"/>
      <c r="H166" s="249"/>
      <c r="I166" s="249"/>
      <c r="J166" s="249"/>
      <c r="K166" s="249"/>
      <c r="L166" s="249"/>
      <c r="M166" s="249"/>
      <c r="N166" s="249"/>
      <c r="O166" s="249"/>
      <c r="P166" s="249"/>
      <c r="Q166" s="249"/>
      <c r="R166" s="250"/>
      <c r="S166" s="251"/>
      <c r="T166" s="250"/>
      <c r="U166" s="250"/>
      <c r="V166" s="250"/>
      <c r="W166" s="251"/>
      <c r="X166" s="250"/>
      <c r="Y166" s="250"/>
      <c r="Z166" s="246"/>
      <c r="AA166" s="246"/>
      <c r="AB166" s="246"/>
      <c r="AH166"/>
    </row>
    <row r="167" spans="1:34" ht="20.149999999999999" customHeight="1" thickBot="1">
      <c r="A167" s="26"/>
      <c r="B167" s="26"/>
      <c r="C167" s="243"/>
      <c r="D167" s="243"/>
      <c r="E167" s="249" t="s">
        <v>1262</v>
      </c>
      <c r="F167" s="249"/>
      <c r="G167" s="249"/>
      <c r="H167" s="249"/>
      <c r="I167" s="249"/>
      <c r="J167" s="249"/>
      <c r="K167" s="249"/>
      <c r="L167" s="249"/>
      <c r="M167" s="249"/>
      <c r="N167" s="249"/>
      <c r="O167" s="249"/>
      <c r="P167" s="249"/>
      <c r="Q167" s="249"/>
      <c r="R167" s="250"/>
      <c r="S167" s="251"/>
      <c r="T167" s="250"/>
      <c r="U167" s="250"/>
      <c r="V167" s="250"/>
      <c r="W167" s="251"/>
      <c r="X167" s="250"/>
      <c r="Y167" s="250"/>
      <c r="Z167" s="246"/>
      <c r="AA167" s="246"/>
      <c r="AB167" s="246"/>
      <c r="AH167"/>
    </row>
    <row r="168" spans="1:34" ht="20.149999999999999" customHeight="1" thickBot="1">
      <c r="A168" s="26"/>
      <c r="B168" s="26"/>
      <c r="C168" s="243"/>
      <c r="D168" s="243"/>
      <c r="E168" s="698" t="s">
        <v>1263</v>
      </c>
      <c r="F168" s="699"/>
      <c r="G168" s="699"/>
      <c r="H168" s="699"/>
      <c r="I168" s="699"/>
      <c r="J168" s="699"/>
      <c r="K168" s="699"/>
      <c r="L168" s="700"/>
      <c r="M168" s="467" t="s">
        <v>1264</v>
      </c>
      <c r="N168" s="439"/>
      <c r="O168" s="439"/>
      <c r="P168" s="439"/>
      <c r="Q168" s="439"/>
      <c r="R168" s="440"/>
      <c r="S168" s="441"/>
      <c r="T168" s="440"/>
      <c r="U168" s="440"/>
      <c r="V168" s="440"/>
      <c r="W168" s="441"/>
      <c r="X168" s="440"/>
      <c r="Y168" s="442"/>
      <c r="Z168" s="246"/>
      <c r="AA168" s="246"/>
      <c r="AB168" s="246"/>
      <c r="AH168"/>
    </row>
    <row r="169" spans="1:34" ht="20.149999999999999" customHeight="1" thickBot="1">
      <c r="A169" s="26"/>
      <c r="B169" s="26"/>
      <c r="C169" s="243"/>
      <c r="D169" s="243"/>
      <c r="E169" s="249" t="s">
        <v>1265</v>
      </c>
      <c r="F169" s="249"/>
      <c r="G169" s="249"/>
      <c r="H169" s="249"/>
      <c r="I169" s="249"/>
      <c r="J169" s="249"/>
      <c r="K169" s="249"/>
      <c r="L169" s="249"/>
      <c r="M169" s="266"/>
      <c r="N169" s="249"/>
      <c r="O169" s="249"/>
      <c r="P169" s="249"/>
      <c r="Q169" s="249"/>
      <c r="R169" s="250"/>
      <c r="S169" s="251"/>
      <c r="T169" s="250"/>
      <c r="U169" s="250"/>
      <c r="V169" s="250"/>
      <c r="W169" s="251"/>
      <c r="X169" s="250"/>
      <c r="Y169" s="250"/>
      <c r="Z169" s="246"/>
      <c r="AA169" s="246"/>
      <c r="AB169" s="246"/>
      <c r="AH169"/>
    </row>
    <row r="170" spans="1:34" ht="20.149999999999999" customHeight="1">
      <c r="A170" s="26"/>
      <c r="B170" s="26"/>
      <c r="C170" s="243"/>
      <c r="D170" s="243"/>
      <c r="E170" s="689" t="s">
        <v>1266</v>
      </c>
      <c r="F170" s="690"/>
      <c r="G170" s="690"/>
      <c r="H170" s="690"/>
      <c r="I170" s="690"/>
      <c r="J170" s="690"/>
      <c r="K170" s="690"/>
      <c r="L170" s="691"/>
      <c r="M170" s="468" t="s">
        <v>1267</v>
      </c>
      <c r="N170" s="465"/>
      <c r="O170" s="465"/>
      <c r="P170" s="256"/>
      <c r="Q170" s="256"/>
      <c r="R170" s="258"/>
      <c r="S170" s="259"/>
      <c r="T170" s="258"/>
      <c r="U170" s="258"/>
      <c r="V170" s="258"/>
      <c r="W170" s="259"/>
      <c r="X170" s="258"/>
      <c r="Y170" s="260"/>
      <c r="Z170" s="246"/>
      <c r="AA170" s="246"/>
      <c r="AB170" s="246"/>
      <c r="AH170"/>
    </row>
    <row r="171" spans="1:34" ht="20.149999999999999" customHeight="1">
      <c r="A171" s="26"/>
      <c r="B171" s="26"/>
      <c r="C171" s="243"/>
      <c r="D171" s="243"/>
      <c r="E171" s="692" t="s">
        <v>1268</v>
      </c>
      <c r="F171" s="693"/>
      <c r="G171" s="693"/>
      <c r="H171" s="693"/>
      <c r="I171" s="693"/>
      <c r="J171" s="693"/>
      <c r="K171" s="693"/>
      <c r="L171" s="694"/>
      <c r="M171" s="469" t="s">
        <v>1269</v>
      </c>
      <c r="N171" s="668"/>
      <c r="O171" s="668"/>
      <c r="P171" s="249"/>
      <c r="Q171" s="249"/>
      <c r="R171" s="250"/>
      <c r="S171" s="251"/>
      <c r="T171" s="250"/>
      <c r="U171" s="250"/>
      <c r="V171" s="250"/>
      <c r="W171" s="251"/>
      <c r="X171" s="250"/>
      <c r="Y171" s="261"/>
      <c r="Z171" s="246"/>
      <c r="AA171" s="246"/>
      <c r="AB171" s="246"/>
      <c r="AH171"/>
    </row>
    <row r="172" spans="1:34" ht="20.149999999999999" customHeight="1">
      <c r="A172" s="26"/>
      <c r="B172" s="26"/>
      <c r="C172" s="243"/>
      <c r="D172" s="243"/>
      <c r="E172" s="692" t="s">
        <v>1270</v>
      </c>
      <c r="F172" s="693"/>
      <c r="G172" s="693"/>
      <c r="H172" s="693"/>
      <c r="I172" s="693"/>
      <c r="J172" s="693"/>
      <c r="K172" s="693"/>
      <c r="L172" s="694"/>
      <c r="M172" s="469" t="s">
        <v>1271</v>
      </c>
      <c r="N172" s="668"/>
      <c r="O172" s="668"/>
      <c r="P172" s="249"/>
      <c r="Q172" s="249"/>
      <c r="R172" s="250"/>
      <c r="S172" s="251"/>
      <c r="T172" s="250"/>
      <c r="U172" s="250"/>
      <c r="V172" s="250"/>
      <c r="W172" s="251"/>
      <c r="X172" s="250"/>
      <c r="Y172" s="261"/>
      <c r="Z172" s="246"/>
      <c r="AA172" s="246"/>
      <c r="AB172" s="246"/>
      <c r="AH172"/>
    </row>
    <row r="173" spans="1:34" ht="20.149999999999999" customHeight="1">
      <c r="A173" s="26"/>
      <c r="B173" s="26"/>
      <c r="C173" s="243"/>
      <c r="D173" s="243"/>
      <c r="E173" s="692" t="s">
        <v>1272</v>
      </c>
      <c r="F173" s="693"/>
      <c r="G173" s="693"/>
      <c r="H173" s="693"/>
      <c r="I173" s="693"/>
      <c r="J173" s="693"/>
      <c r="K173" s="693"/>
      <c r="L173" s="694"/>
      <c r="M173" s="469" t="s">
        <v>1273</v>
      </c>
      <c r="N173" s="668"/>
      <c r="O173" s="668"/>
      <c r="P173" s="249"/>
      <c r="Q173" s="249"/>
      <c r="R173" s="250"/>
      <c r="S173" s="251"/>
      <c r="T173" s="250"/>
      <c r="U173" s="250"/>
      <c r="V173" s="250"/>
      <c r="W173" s="251"/>
      <c r="X173" s="250"/>
      <c r="Y173" s="261"/>
      <c r="Z173" s="246"/>
      <c r="AA173" s="246"/>
      <c r="AB173" s="246"/>
      <c r="AH173"/>
    </row>
    <row r="174" spans="1:34" ht="20.149999999999999" customHeight="1" thickBot="1">
      <c r="A174" s="26"/>
      <c r="B174" s="26"/>
      <c r="C174" s="243"/>
      <c r="D174" s="243"/>
      <c r="E174" s="695" t="s">
        <v>1274</v>
      </c>
      <c r="F174" s="696"/>
      <c r="G174" s="696"/>
      <c r="H174" s="696"/>
      <c r="I174" s="696"/>
      <c r="J174" s="696"/>
      <c r="K174" s="696"/>
      <c r="L174" s="697"/>
      <c r="M174" s="470" t="s">
        <v>1275</v>
      </c>
      <c r="N174" s="466"/>
      <c r="O174" s="466"/>
      <c r="P174" s="257"/>
      <c r="Q174" s="257"/>
      <c r="R174" s="262"/>
      <c r="S174" s="263"/>
      <c r="T174" s="262"/>
      <c r="U174" s="262"/>
      <c r="V174" s="262"/>
      <c r="W174" s="263"/>
      <c r="X174" s="262"/>
      <c r="Y174" s="264"/>
      <c r="Z174" s="246"/>
      <c r="AA174" s="246"/>
      <c r="AB174" s="246"/>
      <c r="AH174"/>
    </row>
    <row r="175" spans="1:34" ht="20.149999999999999" customHeight="1">
      <c r="A175" s="26"/>
      <c r="B175" s="26"/>
      <c r="C175" s="243"/>
      <c r="D175" s="243"/>
      <c r="E175" s="249"/>
      <c r="F175" s="249"/>
      <c r="G175" s="249"/>
      <c r="H175" s="249"/>
      <c r="I175" s="249"/>
      <c r="J175" s="249"/>
      <c r="K175" s="249"/>
      <c r="L175" s="249"/>
      <c r="M175" s="266"/>
      <c r="N175" s="249"/>
      <c r="O175" s="249"/>
      <c r="P175" s="249"/>
      <c r="Q175" s="249"/>
      <c r="R175" s="250"/>
      <c r="S175" s="251"/>
      <c r="T175" s="250"/>
      <c r="U175" s="250"/>
      <c r="V175" s="250"/>
      <c r="W175" s="251"/>
      <c r="X175" s="250"/>
      <c r="Y175" s="250"/>
      <c r="Z175" s="246"/>
      <c r="AA175" s="246"/>
      <c r="AB175" s="246"/>
      <c r="AH175"/>
    </row>
    <row r="176" spans="1:34" ht="20.149999999999999" customHeight="1">
      <c r="A176" s="26"/>
      <c r="B176" s="26"/>
      <c r="C176" s="243"/>
      <c r="D176" s="243"/>
      <c r="E176" s="252" t="s">
        <v>1276</v>
      </c>
      <c r="F176" s="249"/>
      <c r="G176" s="249"/>
      <c r="H176" s="249"/>
      <c r="I176" s="249"/>
      <c r="J176" s="249"/>
      <c r="K176" s="249"/>
      <c r="L176" s="249"/>
      <c r="M176" s="249"/>
      <c r="N176" s="249"/>
      <c r="O176" s="249"/>
      <c r="P176" s="249"/>
      <c r="Q176" s="249"/>
      <c r="R176" s="250"/>
      <c r="S176" s="251"/>
      <c r="T176" s="250"/>
      <c r="U176" s="250"/>
      <c r="V176" s="250"/>
      <c r="W176" s="251"/>
      <c r="X176" s="250"/>
      <c r="Y176" s="250"/>
      <c r="Z176" s="246"/>
      <c r="AA176" s="246"/>
      <c r="AB176" s="246"/>
      <c r="AH176"/>
    </row>
    <row r="177" spans="1:34" ht="20.149999999999999" customHeight="1">
      <c r="A177" s="26"/>
      <c r="B177" s="26"/>
      <c r="C177" s="243"/>
      <c r="D177" s="243"/>
      <c r="E177" s="254" t="s">
        <v>1277</v>
      </c>
      <c r="F177" s="249"/>
      <c r="G177" s="249"/>
      <c r="H177" s="249"/>
      <c r="I177" s="249"/>
      <c r="J177" s="249"/>
      <c r="K177" s="249"/>
      <c r="L177" s="249"/>
      <c r="M177" s="249"/>
      <c r="N177" s="249"/>
      <c r="O177" s="249"/>
      <c r="P177" s="249"/>
      <c r="Q177" s="249"/>
      <c r="R177" s="250"/>
      <c r="S177" s="251"/>
      <c r="T177" s="250"/>
      <c r="U177" s="250"/>
      <c r="V177" s="250"/>
      <c r="W177" s="251"/>
      <c r="X177" s="250"/>
      <c r="Y177" s="250"/>
      <c r="Z177" s="246"/>
      <c r="AA177" s="246"/>
      <c r="AB177" s="246"/>
      <c r="AH177"/>
    </row>
    <row r="178" spans="1:34" ht="20.149999999999999" customHeight="1">
      <c r="A178" s="26"/>
      <c r="B178" s="26"/>
      <c r="C178" s="243"/>
      <c r="D178" s="243"/>
      <c r="E178" s="249" t="s">
        <v>1278</v>
      </c>
      <c r="F178" s="249"/>
      <c r="G178" s="249"/>
      <c r="H178" s="249"/>
      <c r="I178" s="249"/>
      <c r="J178" s="249"/>
      <c r="K178" s="249"/>
      <c r="L178" s="249"/>
      <c r="M178" s="249"/>
      <c r="N178" s="249"/>
      <c r="O178" s="249"/>
      <c r="P178" s="249"/>
      <c r="Q178" s="249"/>
      <c r="R178" s="250"/>
      <c r="S178" s="251"/>
      <c r="T178" s="250"/>
      <c r="U178" s="250"/>
      <c r="V178" s="250"/>
      <c r="W178" s="251"/>
      <c r="X178" s="250"/>
      <c r="Y178" s="250"/>
      <c r="Z178" s="246"/>
      <c r="AA178" s="246"/>
      <c r="AB178" s="246"/>
      <c r="AH178"/>
    </row>
    <row r="179" spans="1:34" ht="18.75" customHeight="1" thickBot="1">
      <c r="A179" s="26"/>
      <c r="B179" s="26"/>
      <c r="C179" s="243"/>
      <c r="D179" s="243"/>
      <c r="E179" s="249" t="s">
        <v>1279</v>
      </c>
      <c r="F179" s="249"/>
      <c r="G179" s="249"/>
      <c r="H179" s="249"/>
      <c r="I179" s="249"/>
      <c r="J179" s="249"/>
      <c r="K179" s="249"/>
      <c r="L179" s="249"/>
      <c r="M179" s="249"/>
      <c r="N179" s="249"/>
      <c r="O179" s="249"/>
      <c r="P179" s="249"/>
      <c r="Q179" s="249"/>
      <c r="R179" s="250"/>
      <c r="S179" s="251"/>
      <c r="T179" s="250"/>
      <c r="U179" s="250"/>
      <c r="V179" s="250"/>
      <c r="W179" s="251"/>
      <c r="X179" s="250"/>
      <c r="Y179" s="250"/>
      <c r="Z179" s="246"/>
      <c r="AA179" s="246"/>
      <c r="AB179" s="246"/>
    </row>
    <row r="180" spans="1:34" ht="15" customHeight="1">
      <c r="A180" s="26"/>
      <c r="B180" s="26"/>
      <c r="C180" s="243"/>
      <c r="D180" s="243"/>
      <c r="E180" s="685" t="s">
        <v>1280</v>
      </c>
      <c r="F180" s="686"/>
      <c r="G180" s="686"/>
      <c r="H180" s="686"/>
      <c r="I180" s="686"/>
      <c r="J180" s="701" t="s">
        <v>1281</v>
      </c>
      <c r="K180" s="1033" t="s">
        <v>1282</v>
      </c>
      <c r="L180" s="1034"/>
      <c r="M180" s="249"/>
      <c r="N180" s="249"/>
      <c r="O180" s="249"/>
      <c r="P180" s="249"/>
      <c r="Q180" s="249"/>
      <c r="R180" s="250"/>
      <c r="S180" s="251"/>
      <c r="T180" s="250"/>
      <c r="U180" s="250"/>
      <c r="V180" s="250"/>
      <c r="W180" s="251"/>
      <c r="X180" s="250"/>
      <c r="Y180" s="250"/>
      <c r="Z180" s="246"/>
      <c r="AA180" s="246"/>
      <c r="AB180" s="246"/>
    </row>
    <row r="181" spans="1:34" ht="15" customHeight="1" thickBot="1">
      <c r="A181" s="26"/>
      <c r="B181" s="26"/>
      <c r="C181" s="243"/>
      <c r="D181" s="243"/>
      <c r="E181" s="687" t="s">
        <v>1283</v>
      </c>
      <c r="F181" s="688"/>
      <c r="G181" s="688"/>
      <c r="H181" s="688"/>
      <c r="I181" s="688"/>
      <c r="J181" s="702" t="s">
        <v>1284</v>
      </c>
      <c r="K181" s="1035" t="s">
        <v>1285</v>
      </c>
      <c r="L181" s="1036"/>
      <c r="M181" s="249"/>
      <c r="N181" s="249"/>
      <c r="O181" s="249"/>
      <c r="P181" s="249"/>
      <c r="Q181" s="249"/>
      <c r="R181" s="250"/>
      <c r="S181" s="251"/>
      <c r="T181" s="250"/>
      <c r="U181" s="250"/>
      <c r="V181" s="250"/>
      <c r="W181" s="251"/>
      <c r="X181" s="250"/>
      <c r="Y181" s="250"/>
      <c r="Z181" s="246"/>
      <c r="AA181" s="246"/>
      <c r="AB181" s="246"/>
    </row>
    <row r="182" spans="1:34" ht="15" customHeight="1">
      <c r="A182" s="26"/>
      <c r="B182" s="26"/>
      <c r="C182" s="243"/>
      <c r="D182" s="243"/>
      <c r="E182" s="266" t="s">
        <v>1286</v>
      </c>
      <c r="F182" s="255"/>
      <c r="G182" s="249"/>
      <c r="H182" s="249"/>
      <c r="I182" s="249"/>
      <c r="J182" s="249"/>
      <c r="K182" s="249"/>
      <c r="L182" s="249"/>
      <c r="M182" s="249"/>
      <c r="N182" s="249"/>
      <c r="O182" s="249"/>
      <c r="P182" s="249"/>
      <c r="Q182" s="249"/>
      <c r="R182" s="250"/>
      <c r="S182" s="251"/>
      <c r="T182" s="250"/>
      <c r="U182" s="250"/>
      <c r="V182" s="250"/>
      <c r="W182" s="251"/>
      <c r="X182" s="250"/>
      <c r="Y182" s="250"/>
      <c r="Z182" s="246"/>
      <c r="AA182" s="246"/>
      <c r="AB182" s="246"/>
    </row>
    <row r="183" spans="1:34" ht="15" customHeight="1">
      <c r="A183" s="26"/>
      <c r="B183" s="26"/>
      <c r="C183" s="243"/>
      <c r="D183" s="243"/>
      <c r="E183" s="249" t="s">
        <v>1287</v>
      </c>
      <c r="F183" s="249"/>
      <c r="G183" s="249"/>
      <c r="H183" s="249"/>
      <c r="I183" s="249"/>
      <c r="J183" s="249"/>
      <c r="K183" s="249"/>
      <c r="L183" s="249"/>
      <c r="M183" s="249"/>
      <c r="N183" s="249"/>
      <c r="O183" s="249"/>
      <c r="P183" s="249"/>
      <c r="Q183" s="248"/>
      <c r="R183" s="248"/>
      <c r="S183" s="672"/>
      <c r="T183" s="248"/>
      <c r="U183" s="248"/>
      <c r="V183" s="248"/>
      <c r="W183" s="672"/>
      <c r="X183" s="248"/>
      <c r="Y183" s="248"/>
      <c r="Z183" s="243"/>
      <c r="AA183" s="243"/>
      <c r="AB183" s="243"/>
      <c r="AC183" s="26"/>
    </row>
    <row r="184" spans="1:34" ht="15" customHeight="1">
      <c r="A184" s="26"/>
      <c r="B184" s="26"/>
      <c r="C184" s="26"/>
      <c r="D184" s="26"/>
      <c r="E184" s="252" t="s">
        <v>1288</v>
      </c>
      <c r="F184" s="43"/>
      <c r="G184" s="43"/>
      <c r="H184" s="43"/>
      <c r="I184" s="43"/>
      <c r="J184" s="43"/>
      <c r="K184" s="43"/>
      <c r="L184" s="43"/>
      <c r="M184" s="43"/>
      <c r="N184" s="43"/>
      <c r="O184" s="43"/>
      <c r="P184" s="43"/>
      <c r="Q184" s="26"/>
      <c r="R184" s="26"/>
      <c r="S184" s="673"/>
      <c r="T184" s="26"/>
      <c r="U184" s="26"/>
      <c r="V184" s="26"/>
      <c r="W184" s="673"/>
      <c r="X184" s="26"/>
      <c r="Y184" s="26"/>
      <c r="Z184" s="26"/>
      <c r="AA184" s="26"/>
      <c r="AB184" s="26"/>
      <c r="AC184" s="26"/>
    </row>
    <row r="185" spans="1:34" ht="15" customHeight="1">
      <c r="A185" s="26"/>
      <c r="B185" s="26"/>
      <c r="C185" s="26"/>
      <c r="D185" s="26"/>
      <c r="E185" s="674" t="s">
        <v>1289</v>
      </c>
      <c r="F185" s="43"/>
      <c r="G185" s="43"/>
      <c r="H185" s="43"/>
      <c r="I185" s="43"/>
      <c r="J185" s="43"/>
      <c r="K185" s="26"/>
      <c r="L185" s="43"/>
      <c r="M185" s="26"/>
      <c r="N185" s="26"/>
      <c r="O185" s="26"/>
      <c r="P185" s="26"/>
      <c r="Q185" s="26"/>
      <c r="R185" s="26"/>
      <c r="S185" s="673"/>
      <c r="T185" s="26"/>
      <c r="U185" s="26"/>
      <c r="V185" s="26"/>
      <c r="W185" s="673"/>
      <c r="X185" s="26"/>
      <c r="Y185" s="26"/>
      <c r="Z185" s="26"/>
      <c r="AA185" s="26"/>
      <c r="AB185" s="26"/>
      <c r="AC185" s="26"/>
    </row>
    <row r="186" spans="1:34" ht="15" customHeight="1">
      <c r="A186" s="675"/>
      <c r="B186" s="675"/>
      <c r="C186" s="675"/>
      <c r="D186" s="675"/>
      <c r="E186" s="1037" t="s">
        <v>1290</v>
      </c>
      <c r="F186" s="1037"/>
      <c r="G186" s="1037" t="s">
        <v>1291</v>
      </c>
      <c r="H186" s="1037"/>
      <c r="I186" s="1037"/>
      <c r="J186" s="1037"/>
      <c r="K186" s="1037"/>
      <c r="L186" s="1037"/>
      <c r="M186" s="684" t="s">
        <v>1292</v>
      </c>
      <c r="N186" s="684" t="s">
        <v>1293</v>
      </c>
      <c r="O186" s="684" t="s">
        <v>1294</v>
      </c>
      <c r="P186" s="677"/>
      <c r="Q186" s="677"/>
      <c r="R186" s="677"/>
      <c r="S186" s="678"/>
      <c r="T186" s="675"/>
      <c r="U186" s="675"/>
      <c r="V186" s="675"/>
      <c r="W186" s="678"/>
      <c r="X186" s="675"/>
      <c r="Y186" s="675"/>
      <c r="Z186" s="675"/>
      <c r="AA186" s="675"/>
      <c r="AB186" s="675"/>
      <c r="AC186" s="675"/>
    </row>
    <row r="187" spans="1:34" ht="15" customHeight="1">
      <c r="A187" s="675"/>
      <c r="B187" s="675"/>
      <c r="C187" s="675"/>
      <c r="D187" s="675"/>
      <c r="E187" s="1029" t="s">
        <v>1295</v>
      </c>
      <c r="F187" s="1030"/>
      <c r="G187" s="679" t="s">
        <v>1296</v>
      </c>
      <c r="H187" s="679"/>
      <c r="I187" s="680"/>
      <c r="J187" s="680"/>
      <c r="K187" s="680"/>
      <c r="L187" s="681"/>
      <c r="M187" s="676" t="s">
        <v>1297</v>
      </c>
      <c r="N187" s="676" t="s">
        <v>1298</v>
      </c>
      <c r="O187" s="682" t="s">
        <v>1299</v>
      </c>
      <c r="P187" s="675"/>
      <c r="Q187" s="675"/>
      <c r="R187" s="675"/>
      <c r="S187" s="678"/>
      <c r="T187" s="675"/>
      <c r="U187" s="675"/>
      <c r="V187" s="675"/>
      <c r="W187" s="678"/>
      <c r="X187" s="675"/>
      <c r="Y187" s="675"/>
      <c r="Z187" s="675"/>
      <c r="AA187" s="675"/>
      <c r="AB187" s="675"/>
      <c r="AC187" s="675"/>
    </row>
    <row r="188" spans="1:34" ht="15" customHeight="1">
      <c r="A188" s="675"/>
      <c r="B188" s="675"/>
      <c r="C188" s="675"/>
      <c r="D188" s="675"/>
      <c r="E188" s="1031"/>
      <c r="F188" s="1032"/>
      <c r="G188" s="679" t="s">
        <v>1300</v>
      </c>
      <c r="H188" s="679"/>
      <c r="I188" s="680"/>
      <c r="J188" s="680"/>
      <c r="K188" s="680"/>
      <c r="L188" s="681"/>
      <c r="M188" s="676" t="s">
        <v>1301</v>
      </c>
      <c r="N188" s="676" t="s">
        <v>1299</v>
      </c>
      <c r="O188" s="682" t="s">
        <v>1302</v>
      </c>
      <c r="P188" s="675"/>
      <c r="Q188" s="675"/>
      <c r="R188" s="675"/>
      <c r="S188" s="678"/>
      <c r="T188" s="675"/>
      <c r="U188" s="675"/>
      <c r="V188" s="675"/>
      <c r="W188" s="678"/>
      <c r="X188" s="675"/>
      <c r="Y188" s="675"/>
      <c r="Z188" s="675"/>
      <c r="AA188" s="675"/>
      <c r="AB188" s="675"/>
      <c r="AC188" s="675"/>
    </row>
    <row r="189" spans="1:34" ht="15" customHeight="1">
      <c r="A189" s="675"/>
      <c r="B189" s="675"/>
      <c r="C189" s="675"/>
      <c r="D189" s="675"/>
      <c r="E189" s="1038" t="s">
        <v>1051</v>
      </c>
      <c r="F189" s="1039"/>
      <c r="G189" s="679" t="s">
        <v>1303</v>
      </c>
      <c r="H189" s="679"/>
      <c r="I189" s="680"/>
      <c r="J189" s="680"/>
      <c r="K189" s="680"/>
      <c r="L189" s="682"/>
      <c r="M189" s="682" t="s">
        <v>1304</v>
      </c>
      <c r="N189" s="676" t="s">
        <v>1305</v>
      </c>
      <c r="O189" s="682" t="s">
        <v>1306</v>
      </c>
      <c r="P189" s="675"/>
      <c r="Q189" s="675"/>
      <c r="R189" s="675"/>
      <c r="S189" s="678"/>
      <c r="T189" s="675"/>
      <c r="U189" s="675"/>
      <c r="V189" s="675"/>
      <c r="W189" s="678"/>
      <c r="X189" s="675"/>
      <c r="Y189" s="675"/>
      <c r="Z189" s="675"/>
      <c r="AA189" s="675"/>
      <c r="AB189" s="675"/>
      <c r="AC189" s="675"/>
    </row>
    <row r="190" spans="1:34" ht="15" customHeight="1">
      <c r="A190" s="675"/>
      <c r="B190" s="675"/>
      <c r="C190" s="675"/>
      <c r="D190" s="675"/>
      <c r="E190" s="1029" t="s">
        <v>1307</v>
      </c>
      <c r="F190" s="1030"/>
      <c r="G190" s="679" t="s">
        <v>1308</v>
      </c>
      <c r="H190" s="679"/>
      <c r="I190" s="680"/>
      <c r="J190" s="680"/>
      <c r="K190" s="680"/>
      <c r="L190" s="680"/>
      <c r="M190" s="682" t="s">
        <v>1305</v>
      </c>
      <c r="N190" s="682" t="s">
        <v>1309</v>
      </c>
      <c r="O190" s="676" t="s">
        <v>1310</v>
      </c>
      <c r="P190" s="683"/>
      <c r="Q190" s="675"/>
      <c r="R190" s="675"/>
      <c r="S190" s="678"/>
      <c r="T190" s="675"/>
      <c r="U190" s="675"/>
      <c r="V190" s="675"/>
      <c r="W190" s="678"/>
      <c r="X190" s="675"/>
      <c r="Y190" s="675"/>
      <c r="Z190" s="675"/>
      <c r="AA190" s="675"/>
      <c r="AB190" s="675"/>
      <c r="AC190" s="675"/>
    </row>
    <row r="191" spans="1:34" ht="15" customHeight="1">
      <c r="A191" s="675"/>
      <c r="B191" s="675"/>
      <c r="C191" s="675"/>
      <c r="D191" s="675"/>
      <c r="E191" s="1031"/>
      <c r="F191" s="1032"/>
      <c r="G191" s="679" t="s">
        <v>1311</v>
      </c>
      <c r="H191" s="679"/>
      <c r="I191" s="680"/>
      <c r="J191" s="680"/>
      <c r="K191" s="680"/>
      <c r="L191" s="680"/>
      <c r="M191" s="682" t="s">
        <v>1306</v>
      </c>
      <c r="N191" s="682" t="s">
        <v>1310</v>
      </c>
      <c r="O191" s="682" t="s">
        <v>1312</v>
      </c>
      <c r="P191" s="675"/>
      <c r="Q191" s="675"/>
      <c r="R191" s="675"/>
      <c r="S191" s="678"/>
      <c r="T191" s="675"/>
      <c r="U191" s="675"/>
      <c r="V191" s="675"/>
      <c r="W191" s="678"/>
      <c r="X191" s="675"/>
      <c r="Y191" s="675"/>
      <c r="Z191" s="675"/>
      <c r="AA191" s="675"/>
      <c r="AB191" s="675"/>
      <c r="AC191" s="675"/>
    </row>
    <row r="192" spans="1:34" ht="15" customHeight="1">
      <c r="A192" s="26"/>
      <c r="B192" s="26"/>
      <c r="C192" s="26"/>
      <c r="D192" s="26"/>
      <c r="E192" s="26"/>
      <c r="F192" s="26"/>
      <c r="G192" s="26"/>
      <c r="H192" s="26"/>
      <c r="I192" s="26"/>
      <c r="J192" s="26"/>
      <c r="K192" s="26"/>
      <c r="L192" s="26"/>
      <c r="M192" s="26"/>
      <c r="N192" s="26"/>
      <c r="O192" s="26"/>
      <c r="P192" s="26"/>
    </row>
  </sheetData>
  <sheetProtection algorithmName="SHA-512" hashValue="+4vpoqG6N3wbcE1yXXIpQ28tCNeMCSGjlwijda4c71TDRxnwyv02NE6mQNrKdwTgQdfplVUlu9GvPSNTW+MF8g==" saltValue="HhWfZpr23B4SojsMLnOUmg==" spinCount="100000" sheet="1" formatRows="0" insertColumns="0" insertRows="0" deleteRows="0"/>
  <mergeCells count="969">
    <mergeCell ref="L8:L9"/>
    <mergeCell ref="P8:Q9"/>
    <mergeCell ref="P1:Q1"/>
    <mergeCell ref="L2:N2"/>
    <mergeCell ref="L3:N3"/>
    <mergeCell ref="O4:Q4"/>
    <mergeCell ref="B6:B7"/>
    <mergeCell ref="C6:D7"/>
    <mergeCell ref="E6:E7"/>
    <mergeCell ref="F6:H6"/>
    <mergeCell ref="I6:J7"/>
    <mergeCell ref="K6:K7"/>
    <mergeCell ref="G8:G9"/>
    <mergeCell ref="H8:H9"/>
    <mergeCell ref="I8:J9"/>
    <mergeCell ref="Y6:Y7"/>
    <mergeCell ref="AA6:AA7"/>
    <mergeCell ref="AB6:AB7"/>
    <mergeCell ref="AF6:AG7"/>
    <mergeCell ref="A8:A9"/>
    <mergeCell ref="B8:B9"/>
    <mergeCell ref="C8:C9"/>
    <mergeCell ref="D8:D9"/>
    <mergeCell ref="E8:E9"/>
    <mergeCell ref="F8:F9"/>
    <mergeCell ref="L6:L7"/>
    <mergeCell ref="M6:M7"/>
    <mergeCell ref="N6:N7"/>
    <mergeCell ref="O6:O7"/>
    <mergeCell ref="P6:Q7"/>
    <mergeCell ref="R6:X7"/>
    <mergeCell ref="AF8:AF9"/>
    <mergeCell ref="AG8:AG9"/>
    <mergeCell ref="R9:T9"/>
    <mergeCell ref="V9:X9"/>
    <mergeCell ref="K8:K9"/>
    <mergeCell ref="B12:B13"/>
    <mergeCell ref="C12:C13"/>
    <mergeCell ref="D12:D13"/>
    <mergeCell ref="E12:E13"/>
    <mergeCell ref="F12:F13"/>
    <mergeCell ref="G12:G13"/>
    <mergeCell ref="H12:H13"/>
    <mergeCell ref="H10:H11"/>
    <mergeCell ref="I10:J11"/>
    <mergeCell ref="I12:J13"/>
    <mergeCell ref="B10:B11"/>
    <mergeCell ref="C10:C11"/>
    <mergeCell ref="D10:D11"/>
    <mergeCell ref="E10:E11"/>
    <mergeCell ref="F10:F11"/>
    <mergeCell ref="G10:G11"/>
    <mergeCell ref="K12:K13"/>
    <mergeCell ref="L12:L13"/>
    <mergeCell ref="P12:Q13"/>
    <mergeCell ref="AF12:AF13"/>
    <mergeCell ref="AG12:AG13"/>
    <mergeCell ref="R13:T13"/>
    <mergeCell ref="V13:X13"/>
    <mergeCell ref="AG10:AG11"/>
    <mergeCell ref="R11:T11"/>
    <mergeCell ref="V11:X11"/>
    <mergeCell ref="K10:K11"/>
    <mergeCell ref="L10:L11"/>
    <mergeCell ref="P10:Q11"/>
    <mergeCell ref="AF10:AF11"/>
    <mergeCell ref="B16:B17"/>
    <mergeCell ref="C16:C17"/>
    <mergeCell ref="D16:D17"/>
    <mergeCell ref="E16:E17"/>
    <mergeCell ref="F16:F17"/>
    <mergeCell ref="G16:G17"/>
    <mergeCell ref="H16:H17"/>
    <mergeCell ref="H14:H15"/>
    <mergeCell ref="I14:J15"/>
    <mergeCell ref="B14:B15"/>
    <mergeCell ref="C14:C15"/>
    <mergeCell ref="D14:D15"/>
    <mergeCell ref="E14:E15"/>
    <mergeCell ref="F14:F15"/>
    <mergeCell ref="G14:G15"/>
    <mergeCell ref="I16:J17"/>
    <mergeCell ref="K16:K17"/>
    <mergeCell ref="L16:L17"/>
    <mergeCell ref="P16:Q17"/>
    <mergeCell ref="AF16:AF17"/>
    <mergeCell ref="AG16:AG17"/>
    <mergeCell ref="R17:T17"/>
    <mergeCell ref="V17:X17"/>
    <mergeCell ref="AG14:AG15"/>
    <mergeCell ref="R15:T15"/>
    <mergeCell ref="V15:X15"/>
    <mergeCell ref="K14:K15"/>
    <mergeCell ref="L14:L15"/>
    <mergeCell ref="P14:Q15"/>
    <mergeCell ref="AF14:AF15"/>
    <mergeCell ref="B20:B21"/>
    <mergeCell ref="C20:C21"/>
    <mergeCell ref="D20:D21"/>
    <mergeCell ref="E20:E21"/>
    <mergeCell ref="F20:F21"/>
    <mergeCell ref="G20:G21"/>
    <mergeCell ref="H20:H21"/>
    <mergeCell ref="H18:H19"/>
    <mergeCell ref="I18:J19"/>
    <mergeCell ref="B18:B19"/>
    <mergeCell ref="C18:C19"/>
    <mergeCell ref="D18:D19"/>
    <mergeCell ref="E18:E19"/>
    <mergeCell ref="F18:F19"/>
    <mergeCell ref="G18:G19"/>
    <mergeCell ref="I20:J21"/>
    <mergeCell ref="K20:K21"/>
    <mergeCell ref="L20:L21"/>
    <mergeCell ref="P20:Q21"/>
    <mergeCell ref="AF20:AF21"/>
    <mergeCell ref="AG20:AG21"/>
    <mergeCell ref="R21:T21"/>
    <mergeCell ref="V21:X21"/>
    <mergeCell ref="AG18:AG19"/>
    <mergeCell ref="R19:T19"/>
    <mergeCell ref="V19:X19"/>
    <mergeCell ref="K18:K19"/>
    <mergeCell ref="L18:L19"/>
    <mergeCell ref="P18:Q19"/>
    <mergeCell ref="AF18:AF19"/>
    <mergeCell ref="B24:B25"/>
    <mergeCell ref="C24:C25"/>
    <mergeCell ref="D24:D25"/>
    <mergeCell ref="E24:E25"/>
    <mergeCell ref="F24:F25"/>
    <mergeCell ref="G24:G25"/>
    <mergeCell ref="H24:H25"/>
    <mergeCell ref="H22:H23"/>
    <mergeCell ref="I22:J23"/>
    <mergeCell ref="B22:B23"/>
    <mergeCell ref="C22:C23"/>
    <mergeCell ref="D22:D23"/>
    <mergeCell ref="E22:E23"/>
    <mergeCell ref="F22:F23"/>
    <mergeCell ref="G22:G23"/>
    <mergeCell ref="I24:J25"/>
    <mergeCell ref="K24:K25"/>
    <mergeCell ref="L24:L25"/>
    <mergeCell ref="P24:Q25"/>
    <mergeCell ref="AF24:AF25"/>
    <mergeCell ref="AG24:AG25"/>
    <mergeCell ref="R25:T25"/>
    <mergeCell ref="V25:X25"/>
    <mergeCell ref="AG22:AG23"/>
    <mergeCell ref="R23:T23"/>
    <mergeCell ref="V23:X23"/>
    <mergeCell ref="K22:K23"/>
    <mergeCell ref="L22:L23"/>
    <mergeCell ref="P22:Q23"/>
    <mergeCell ref="AF22:AF23"/>
    <mergeCell ref="B28:B29"/>
    <mergeCell ref="C28:C29"/>
    <mergeCell ref="D28:D29"/>
    <mergeCell ref="E28:E29"/>
    <mergeCell ref="F28:F29"/>
    <mergeCell ref="G28:G29"/>
    <mergeCell ref="H28:H29"/>
    <mergeCell ref="H26:H27"/>
    <mergeCell ref="I26:J27"/>
    <mergeCell ref="B26:B27"/>
    <mergeCell ref="C26:C27"/>
    <mergeCell ref="D26:D27"/>
    <mergeCell ref="E26:E27"/>
    <mergeCell ref="F26:F27"/>
    <mergeCell ref="G26:G27"/>
    <mergeCell ref="I28:J29"/>
    <mergeCell ref="K28:K29"/>
    <mergeCell ref="L28:L29"/>
    <mergeCell ref="P28:Q29"/>
    <mergeCell ref="AF28:AF29"/>
    <mergeCell ref="AG28:AG29"/>
    <mergeCell ref="R29:T29"/>
    <mergeCell ref="V29:X29"/>
    <mergeCell ref="AG26:AG27"/>
    <mergeCell ref="R27:T27"/>
    <mergeCell ref="V27:X27"/>
    <mergeCell ref="K26:K27"/>
    <mergeCell ref="L26:L27"/>
    <mergeCell ref="P26:Q27"/>
    <mergeCell ref="AF26:AF27"/>
    <mergeCell ref="B32:B33"/>
    <mergeCell ref="C32:C33"/>
    <mergeCell ref="D32:D33"/>
    <mergeCell ref="E32:E33"/>
    <mergeCell ref="F32:F33"/>
    <mergeCell ref="G32:G33"/>
    <mergeCell ref="H32:H33"/>
    <mergeCell ref="H30:H31"/>
    <mergeCell ref="I30:J31"/>
    <mergeCell ref="B30:B31"/>
    <mergeCell ref="C30:C31"/>
    <mergeCell ref="D30:D31"/>
    <mergeCell ref="E30:E31"/>
    <mergeCell ref="F30:F31"/>
    <mergeCell ref="G30:G31"/>
    <mergeCell ref="I32:J33"/>
    <mergeCell ref="K32:K33"/>
    <mergeCell ref="L32:L33"/>
    <mergeCell ref="P32:Q33"/>
    <mergeCell ref="AF32:AF33"/>
    <mergeCell ref="AG32:AG33"/>
    <mergeCell ref="R33:T33"/>
    <mergeCell ref="V33:X33"/>
    <mergeCell ref="AG30:AG31"/>
    <mergeCell ref="R31:T31"/>
    <mergeCell ref="V31:X31"/>
    <mergeCell ref="K30:K31"/>
    <mergeCell ref="L30:L31"/>
    <mergeCell ref="P30:Q31"/>
    <mergeCell ref="AF30:AF31"/>
    <mergeCell ref="B36:B37"/>
    <mergeCell ref="C36:C37"/>
    <mergeCell ref="D36:D37"/>
    <mergeCell ref="E36:E37"/>
    <mergeCell ref="F36:F37"/>
    <mergeCell ref="G36:G37"/>
    <mergeCell ref="H36:H37"/>
    <mergeCell ref="H34:H35"/>
    <mergeCell ref="I34:J35"/>
    <mergeCell ref="B34:B35"/>
    <mergeCell ref="C34:C35"/>
    <mergeCell ref="D34:D35"/>
    <mergeCell ref="E34:E35"/>
    <mergeCell ref="F34:F35"/>
    <mergeCell ref="G34:G35"/>
    <mergeCell ref="I36:J37"/>
    <mergeCell ref="K36:K37"/>
    <mergeCell ref="L36:L37"/>
    <mergeCell ref="P36:Q37"/>
    <mergeCell ref="AF36:AF37"/>
    <mergeCell ref="AG36:AG37"/>
    <mergeCell ref="R37:T37"/>
    <mergeCell ref="V37:X37"/>
    <mergeCell ref="AG34:AG35"/>
    <mergeCell ref="R35:T35"/>
    <mergeCell ref="V35:X35"/>
    <mergeCell ref="K34:K35"/>
    <mergeCell ref="L34:L35"/>
    <mergeCell ref="P34:Q35"/>
    <mergeCell ref="AF34:AF35"/>
    <mergeCell ref="B40:B41"/>
    <mergeCell ref="C40:C41"/>
    <mergeCell ref="D40:D41"/>
    <mergeCell ref="E40:E41"/>
    <mergeCell ref="F40:F41"/>
    <mergeCell ref="G40:G41"/>
    <mergeCell ref="H40:H41"/>
    <mergeCell ref="H38:H39"/>
    <mergeCell ref="I38:J39"/>
    <mergeCell ref="B38:B39"/>
    <mergeCell ref="C38:C39"/>
    <mergeCell ref="D38:D39"/>
    <mergeCell ref="E38:E39"/>
    <mergeCell ref="F38:F39"/>
    <mergeCell ref="G38:G39"/>
    <mergeCell ref="I40:J41"/>
    <mergeCell ref="K40:K41"/>
    <mergeCell ref="L40:L41"/>
    <mergeCell ref="P40:Q41"/>
    <mergeCell ref="AF40:AF41"/>
    <mergeCell ref="AG40:AG41"/>
    <mergeCell ref="R41:T41"/>
    <mergeCell ref="V41:X41"/>
    <mergeCell ref="AG38:AG39"/>
    <mergeCell ref="R39:T39"/>
    <mergeCell ref="V39:X39"/>
    <mergeCell ref="K38:K39"/>
    <mergeCell ref="L38:L39"/>
    <mergeCell ref="P38:Q39"/>
    <mergeCell ref="AF38:AF39"/>
    <mergeCell ref="B44:B45"/>
    <mergeCell ref="C44:C45"/>
    <mergeCell ref="D44:D45"/>
    <mergeCell ref="E44:E45"/>
    <mergeCell ref="F44:F45"/>
    <mergeCell ref="G44:G45"/>
    <mergeCell ref="H44:H45"/>
    <mergeCell ref="H42:H43"/>
    <mergeCell ref="I42:J43"/>
    <mergeCell ref="B42:B43"/>
    <mergeCell ref="C42:C43"/>
    <mergeCell ref="D42:D43"/>
    <mergeCell ref="E42:E43"/>
    <mergeCell ref="F42:F43"/>
    <mergeCell ref="G42:G43"/>
    <mergeCell ref="I44:J45"/>
    <mergeCell ref="K44:K45"/>
    <mergeCell ref="L44:L45"/>
    <mergeCell ref="P44:Q45"/>
    <mergeCell ref="AF44:AF45"/>
    <mergeCell ref="AG44:AG45"/>
    <mergeCell ref="R45:T45"/>
    <mergeCell ref="V45:X45"/>
    <mergeCell ref="AG42:AG43"/>
    <mergeCell ref="R43:T43"/>
    <mergeCell ref="V43:X43"/>
    <mergeCell ref="K42:K43"/>
    <mergeCell ref="L42:L43"/>
    <mergeCell ref="P42:Q43"/>
    <mergeCell ref="AF42:AF43"/>
    <mergeCell ref="B48:B49"/>
    <mergeCell ref="C48:C49"/>
    <mergeCell ref="D48:D49"/>
    <mergeCell ref="E48:E49"/>
    <mergeCell ref="F48:F49"/>
    <mergeCell ref="G48:G49"/>
    <mergeCell ref="H48:H49"/>
    <mergeCell ref="H46:H47"/>
    <mergeCell ref="I46:J47"/>
    <mergeCell ref="B46:B47"/>
    <mergeCell ref="C46:C47"/>
    <mergeCell ref="D46:D47"/>
    <mergeCell ref="E46:E47"/>
    <mergeCell ref="F46:F47"/>
    <mergeCell ref="G46:G47"/>
    <mergeCell ref="I48:J49"/>
    <mergeCell ref="K48:K49"/>
    <mergeCell ref="L48:L49"/>
    <mergeCell ref="P48:Q49"/>
    <mergeCell ref="AF48:AF49"/>
    <mergeCell ref="AG48:AG49"/>
    <mergeCell ref="R49:T49"/>
    <mergeCell ref="V49:X49"/>
    <mergeCell ref="AG46:AG47"/>
    <mergeCell ref="R47:T47"/>
    <mergeCell ref="V47:X47"/>
    <mergeCell ref="K46:K47"/>
    <mergeCell ref="L46:L47"/>
    <mergeCell ref="P46:Q47"/>
    <mergeCell ref="AF46:AF47"/>
    <mergeCell ref="B52:B53"/>
    <mergeCell ref="C52:C53"/>
    <mergeCell ref="D52:D53"/>
    <mergeCell ref="E52:E53"/>
    <mergeCell ref="F52:F53"/>
    <mergeCell ref="G52:G53"/>
    <mergeCell ref="H52:H53"/>
    <mergeCell ref="H50:H51"/>
    <mergeCell ref="I50:J51"/>
    <mergeCell ref="B50:B51"/>
    <mergeCell ref="C50:C51"/>
    <mergeCell ref="D50:D51"/>
    <mergeCell ref="E50:E51"/>
    <mergeCell ref="F50:F51"/>
    <mergeCell ref="G50:G51"/>
    <mergeCell ref="I52:J53"/>
    <mergeCell ref="K52:K53"/>
    <mergeCell ref="L52:L53"/>
    <mergeCell ref="P52:Q53"/>
    <mergeCell ref="AF52:AF53"/>
    <mergeCell ref="AG52:AG53"/>
    <mergeCell ref="R53:T53"/>
    <mergeCell ref="V53:X53"/>
    <mergeCell ref="AG50:AG51"/>
    <mergeCell ref="R51:T51"/>
    <mergeCell ref="V51:X51"/>
    <mergeCell ref="K50:K51"/>
    <mergeCell ref="L50:L51"/>
    <mergeCell ref="P50:Q51"/>
    <mergeCell ref="AF50:AF51"/>
    <mergeCell ref="B56:B57"/>
    <mergeCell ref="C56:C57"/>
    <mergeCell ref="D56:D57"/>
    <mergeCell ref="E56:E57"/>
    <mergeCell ref="F56:F57"/>
    <mergeCell ref="G56:G57"/>
    <mergeCell ref="H56:H57"/>
    <mergeCell ref="H54:H55"/>
    <mergeCell ref="I54:J55"/>
    <mergeCell ref="B54:B55"/>
    <mergeCell ref="C54:C55"/>
    <mergeCell ref="D54:D55"/>
    <mergeCell ref="E54:E55"/>
    <mergeCell ref="F54:F55"/>
    <mergeCell ref="G54:G55"/>
    <mergeCell ref="I56:J57"/>
    <mergeCell ref="K56:K57"/>
    <mergeCell ref="L56:L57"/>
    <mergeCell ref="P56:Q57"/>
    <mergeCell ref="AF56:AF57"/>
    <mergeCell ref="AG56:AG57"/>
    <mergeCell ref="R57:T57"/>
    <mergeCell ref="V57:X57"/>
    <mergeCell ref="AG54:AG55"/>
    <mergeCell ref="R55:T55"/>
    <mergeCell ref="V55:X55"/>
    <mergeCell ref="K54:K55"/>
    <mergeCell ref="L54:L55"/>
    <mergeCell ref="P54:Q55"/>
    <mergeCell ref="AF54:AF55"/>
    <mergeCell ref="B60:B61"/>
    <mergeCell ref="C60:C61"/>
    <mergeCell ref="D60:D61"/>
    <mergeCell ref="E60:E61"/>
    <mergeCell ref="F60:F61"/>
    <mergeCell ref="G60:G61"/>
    <mergeCell ref="H60:H61"/>
    <mergeCell ref="H58:H59"/>
    <mergeCell ref="I58:J59"/>
    <mergeCell ref="B58:B59"/>
    <mergeCell ref="C58:C59"/>
    <mergeCell ref="D58:D59"/>
    <mergeCell ref="E58:E59"/>
    <mergeCell ref="F58:F59"/>
    <mergeCell ref="G58:G59"/>
    <mergeCell ref="I60:J61"/>
    <mergeCell ref="K60:K61"/>
    <mergeCell ref="L60:L61"/>
    <mergeCell ref="P60:Q61"/>
    <mergeCell ref="AF60:AF61"/>
    <mergeCell ref="AG60:AG61"/>
    <mergeCell ref="R61:T61"/>
    <mergeCell ref="V61:X61"/>
    <mergeCell ref="AG58:AG59"/>
    <mergeCell ref="R59:T59"/>
    <mergeCell ref="V59:X59"/>
    <mergeCell ref="K58:K59"/>
    <mergeCell ref="L58:L59"/>
    <mergeCell ref="P58:Q59"/>
    <mergeCell ref="AF58:AF59"/>
    <mergeCell ref="B64:B65"/>
    <mergeCell ref="C64:C65"/>
    <mergeCell ref="D64:D65"/>
    <mergeCell ref="E64:E65"/>
    <mergeCell ref="F64:F65"/>
    <mergeCell ref="G64:G65"/>
    <mergeCell ref="H64:H65"/>
    <mergeCell ref="H62:H63"/>
    <mergeCell ref="I62:J63"/>
    <mergeCell ref="B62:B63"/>
    <mergeCell ref="C62:C63"/>
    <mergeCell ref="D62:D63"/>
    <mergeCell ref="E62:E63"/>
    <mergeCell ref="F62:F63"/>
    <mergeCell ref="G62:G63"/>
    <mergeCell ref="I64:J65"/>
    <mergeCell ref="K64:K65"/>
    <mergeCell ref="L64:L65"/>
    <mergeCell ref="P64:Q65"/>
    <mergeCell ref="AF64:AF65"/>
    <mergeCell ref="AG64:AG65"/>
    <mergeCell ref="R65:T65"/>
    <mergeCell ref="V65:X65"/>
    <mergeCell ref="AG62:AG63"/>
    <mergeCell ref="R63:T63"/>
    <mergeCell ref="V63:X63"/>
    <mergeCell ref="K62:K63"/>
    <mergeCell ref="L62:L63"/>
    <mergeCell ref="P62:Q63"/>
    <mergeCell ref="AF62:AF63"/>
    <mergeCell ref="B68:B69"/>
    <mergeCell ref="C68:C69"/>
    <mergeCell ref="D68:D69"/>
    <mergeCell ref="E68:E69"/>
    <mergeCell ref="F68:F69"/>
    <mergeCell ref="G68:G69"/>
    <mergeCell ref="H68:H69"/>
    <mergeCell ref="H66:H67"/>
    <mergeCell ref="I66:J67"/>
    <mergeCell ref="B66:B67"/>
    <mergeCell ref="C66:C67"/>
    <mergeCell ref="D66:D67"/>
    <mergeCell ref="E66:E67"/>
    <mergeCell ref="F66:F67"/>
    <mergeCell ref="G66:G67"/>
    <mergeCell ref="I68:J69"/>
    <mergeCell ref="K68:K69"/>
    <mergeCell ref="L68:L69"/>
    <mergeCell ref="P68:Q69"/>
    <mergeCell ref="AF68:AF69"/>
    <mergeCell ref="AG68:AG69"/>
    <mergeCell ref="R69:T69"/>
    <mergeCell ref="V69:X69"/>
    <mergeCell ref="AG66:AG67"/>
    <mergeCell ref="R67:T67"/>
    <mergeCell ref="V67:X67"/>
    <mergeCell ref="K66:K67"/>
    <mergeCell ref="L66:L67"/>
    <mergeCell ref="P66:Q67"/>
    <mergeCell ref="AF66:AF67"/>
    <mergeCell ref="B72:B73"/>
    <mergeCell ref="C72:C73"/>
    <mergeCell ref="D72:D73"/>
    <mergeCell ref="E72:E73"/>
    <mergeCell ref="F72:F73"/>
    <mergeCell ref="G72:G73"/>
    <mergeCell ref="H72:H73"/>
    <mergeCell ref="H70:H71"/>
    <mergeCell ref="I70:J71"/>
    <mergeCell ref="B70:B71"/>
    <mergeCell ref="C70:C71"/>
    <mergeCell ref="D70:D71"/>
    <mergeCell ref="E70:E71"/>
    <mergeCell ref="F70:F71"/>
    <mergeCell ref="G70:G71"/>
    <mergeCell ref="I72:J73"/>
    <mergeCell ref="K72:K73"/>
    <mergeCell ref="L72:L73"/>
    <mergeCell ref="P72:Q73"/>
    <mergeCell ref="AF72:AF73"/>
    <mergeCell ref="AG72:AG73"/>
    <mergeCell ref="R73:T73"/>
    <mergeCell ref="V73:X73"/>
    <mergeCell ref="AG70:AG71"/>
    <mergeCell ref="R71:T71"/>
    <mergeCell ref="V71:X71"/>
    <mergeCell ref="K70:K71"/>
    <mergeCell ref="L70:L71"/>
    <mergeCell ref="P70:Q71"/>
    <mergeCell ref="AF70:AF71"/>
    <mergeCell ref="B76:B77"/>
    <mergeCell ref="C76:C77"/>
    <mergeCell ref="D76:D77"/>
    <mergeCell ref="E76:E77"/>
    <mergeCell ref="F76:F77"/>
    <mergeCell ref="G76:G77"/>
    <mergeCell ref="H76:H77"/>
    <mergeCell ref="H74:H75"/>
    <mergeCell ref="I74:J75"/>
    <mergeCell ref="B74:B75"/>
    <mergeCell ref="C74:C75"/>
    <mergeCell ref="D74:D75"/>
    <mergeCell ref="E74:E75"/>
    <mergeCell ref="F74:F75"/>
    <mergeCell ref="G74:G75"/>
    <mergeCell ref="I76:J77"/>
    <mergeCell ref="K76:K77"/>
    <mergeCell ref="L76:L77"/>
    <mergeCell ref="P76:Q77"/>
    <mergeCell ref="AF76:AF77"/>
    <mergeCell ref="AG76:AG77"/>
    <mergeCell ref="R77:T77"/>
    <mergeCell ref="V77:X77"/>
    <mergeCell ref="AG74:AG75"/>
    <mergeCell ref="R75:T75"/>
    <mergeCell ref="V75:X75"/>
    <mergeCell ref="K74:K75"/>
    <mergeCell ref="L74:L75"/>
    <mergeCell ref="P74:Q75"/>
    <mergeCell ref="AF74:AF75"/>
    <mergeCell ref="B80:B81"/>
    <mergeCell ref="C80:C81"/>
    <mergeCell ref="D80:D81"/>
    <mergeCell ref="E80:E81"/>
    <mergeCell ref="F80:F81"/>
    <mergeCell ref="G80:G81"/>
    <mergeCell ref="H80:H81"/>
    <mergeCell ref="H78:H79"/>
    <mergeCell ref="I78:J79"/>
    <mergeCell ref="B78:B79"/>
    <mergeCell ref="C78:C79"/>
    <mergeCell ref="D78:D79"/>
    <mergeCell ref="E78:E79"/>
    <mergeCell ref="F78:F79"/>
    <mergeCell ref="G78:G79"/>
    <mergeCell ref="I80:J81"/>
    <mergeCell ref="K80:K81"/>
    <mergeCell ref="L80:L81"/>
    <mergeCell ref="P80:Q81"/>
    <mergeCell ref="AF80:AF81"/>
    <mergeCell ref="AG80:AG81"/>
    <mergeCell ref="R81:T81"/>
    <mergeCell ref="V81:X81"/>
    <mergeCell ref="AG78:AG79"/>
    <mergeCell ref="R79:T79"/>
    <mergeCell ref="V79:X79"/>
    <mergeCell ref="K78:K79"/>
    <mergeCell ref="L78:L79"/>
    <mergeCell ref="P78:Q79"/>
    <mergeCell ref="AF78:AF79"/>
    <mergeCell ref="B84:B85"/>
    <mergeCell ref="C84:C85"/>
    <mergeCell ref="D84:D85"/>
    <mergeCell ref="E84:E85"/>
    <mergeCell ref="F84:F85"/>
    <mergeCell ref="G84:G85"/>
    <mergeCell ref="H84:H85"/>
    <mergeCell ref="H82:H83"/>
    <mergeCell ref="I82:J83"/>
    <mergeCell ref="B82:B83"/>
    <mergeCell ref="C82:C83"/>
    <mergeCell ref="D82:D83"/>
    <mergeCell ref="E82:E83"/>
    <mergeCell ref="F82:F83"/>
    <mergeCell ref="G82:G83"/>
    <mergeCell ref="I84:J85"/>
    <mergeCell ref="K84:K85"/>
    <mergeCell ref="L84:L85"/>
    <mergeCell ref="P84:Q85"/>
    <mergeCell ref="AF84:AF85"/>
    <mergeCell ref="AG84:AG85"/>
    <mergeCell ref="R85:T85"/>
    <mergeCell ref="V85:X85"/>
    <mergeCell ref="AG82:AG83"/>
    <mergeCell ref="R83:T83"/>
    <mergeCell ref="V83:X83"/>
    <mergeCell ref="K82:K83"/>
    <mergeCell ref="L82:L83"/>
    <mergeCell ref="P82:Q83"/>
    <mergeCell ref="AF82:AF83"/>
    <mergeCell ref="B88:B89"/>
    <mergeCell ref="C88:C89"/>
    <mergeCell ref="D88:D89"/>
    <mergeCell ref="E88:E89"/>
    <mergeCell ref="F88:F89"/>
    <mergeCell ref="G88:G89"/>
    <mergeCell ref="H88:H89"/>
    <mergeCell ref="H86:H87"/>
    <mergeCell ref="I86:J87"/>
    <mergeCell ref="B86:B87"/>
    <mergeCell ref="C86:C87"/>
    <mergeCell ref="D86:D87"/>
    <mergeCell ref="E86:E87"/>
    <mergeCell ref="F86:F87"/>
    <mergeCell ref="G86:G87"/>
    <mergeCell ref="I88:J89"/>
    <mergeCell ref="K88:K89"/>
    <mergeCell ref="L88:L89"/>
    <mergeCell ref="P88:Q89"/>
    <mergeCell ref="AF88:AF89"/>
    <mergeCell ref="AG88:AG89"/>
    <mergeCell ref="R89:T89"/>
    <mergeCell ref="V89:X89"/>
    <mergeCell ref="AG86:AG87"/>
    <mergeCell ref="R87:T87"/>
    <mergeCell ref="V87:X87"/>
    <mergeCell ref="K86:K87"/>
    <mergeCell ref="L86:L87"/>
    <mergeCell ref="P86:Q87"/>
    <mergeCell ref="AF86:AF87"/>
    <mergeCell ref="B92:B93"/>
    <mergeCell ref="C92:C93"/>
    <mergeCell ref="D92:D93"/>
    <mergeCell ref="E92:E93"/>
    <mergeCell ref="F92:F93"/>
    <mergeCell ref="G92:G93"/>
    <mergeCell ref="H92:H93"/>
    <mergeCell ref="H90:H91"/>
    <mergeCell ref="I90:J91"/>
    <mergeCell ref="B90:B91"/>
    <mergeCell ref="C90:C91"/>
    <mergeCell ref="D90:D91"/>
    <mergeCell ref="E90:E91"/>
    <mergeCell ref="F90:F91"/>
    <mergeCell ref="G90:G91"/>
    <mergeCell ref="I92:J93"/>
    <mergeCell ref="K92:K93"/>
    <mergeCell ref="L92:L93"/>
    <mergeCell ref="P92:Q93"/>
    <mergeCell ref="AF92:AF93"/>
    <mergeCell ref="AG92:AG93"/>
    <mergeCell ref="R93:T93"/>
    <mergeCell ref="V93:X93"/>
    <mergeCell ref="AG90:AG91"/>
    <mergeCell ref="R91:T91"/>
    <mergeCell ref="V91:X91"/>
    <mergeCell ref="K90:K91"/>
    <mergeCell ref="L90:L91"/>
    <mergeCell ref="P90:Q91"/>
    <mergeCell ref="AF90:AF91"/>
    <mergeCell ref="B96:B97"/>
    <mergeCell ref="C96:C97"/>
    <mergeCell ref="D96:D97"/>
    <mergeCell ref="E96:E97"/>
    <mergeCell ref="F96:F97"/>
    <mergeCell ref="G96:G97"/>
    <mergeCell ref="H96:H97"/>
    <mergeCell ref="H94:H95"/>
    <mergeCell ref="I94:J95"/>
    <mergeCell ref="B94:B95"/>
    <mergeCell ref="C94:C95"/>
    <mergeCell ref="D94:D95"/>
    <mergeCell ref="E94:E95"/>
    <mergeCell ref="F94:F95"/>
    <mergeCell ref="G94:G95"/>
    <mergeCell ref="I96:J97"/>
    <mergeCell ref="K96:K97"/>
    <mergeCell ref="L96:L97"/>
    <mergeCell ref="P96:Q97"/>
    <mergeCell ref="AF96:AF97"/>
    <mergeCell ref="AG96:AG97"/>
    <mergeCell ref="R97:T97"/>
    <mergeCell ref="V97:X97"/>
    <mergeCell ref="AG94:AG95"/>
    <mergeCell ref="R95:T95"/>
    <mergeCell ref="V95:X95"/>
    <mergeCell ref="K94:K95"/>
    <mergeCell ref="L94:L95"/>
    <mergeCell ref="P94:Q95"/>
    <mergeCell ref="AF94:AF95"/>
    <mergeCell ref="B100:B101"/>
    <mergeCell ref="C100:C101"/>
    <mergeCell ref="D100:D101"/>
    <mergeCell ref="E100:E101"/>
    <mergeCell ref="F100:F101"/>
    <mergeCell ref="G100:G101"/>
    <mergeCell ref="H100:H101"/>
    <mergeCell ref="H98:H99"/>
    <mergeCell ref="I98:J99"/>
    <mergeCell ref="B98:B99"/>
    <mergeCell ref="C98:C99"/>
    <mergeCell ref="D98:D99"/>
    <mergeCell ref="E98:E99"/>
    <mergeCell ref="F98:F99"/>
    <mergeCell ref="G98:G99"/>
    <mergeCell ref="I100:J101"/>
    <mergeCell ref="K100:K101"/>
    <mergeCell ref="L100:L101"/>
    <mergeCell ref="P100:Q101"/>
    <mergeCell ref="AF100:AF101"/>
    <mergeCell ref="AG100:AG101"/>
    <mergeCell ref="R101:T101"/>
    <mergeCell ref="V101:X101"/>
    <mergeCell ref="AG98:AG99"/>
    <mergeCell ref="R99:T99"/>
    <mergeCell ref="V99:X99"/>
    <mergeCell ref="K98:K99"/>
    <mergeCell ref="L98:L99"/>
    <mergeCell ref="P98:Q99"/>
    <mergeCell ref="AF98:AF99"/>
    <mergeCell ref="B104:B105"/>
    <mergeCell ref="C104:C105"/>
    <mergeCell ref="D104:D105"/>
    <mergeCell ref="E104:E105"/>
    <mergeCell ref="F104:F105"/>
    <mergeCell ref="G104:G105"/>
    <mergeCell ref="H104:H105"/>
    <mergeCell ref="H102:H103"/>
    <mergeCell ref="I102:J103"/>
    <mergeCell ref="B102:B103"/>
    <mergeCell ref="C102:C103"/>
    <mergeCell ref="D102:D103"/>
    <mergeCell ref="E102:E103"/>
    <mergeCell ref="F102:F103"/>
    <mergeCell ref="G102:G103"/>
    <mergeCell ref="I104:J105"/>
    <mergeCell ref="K104:K105"/>
    <mergeCell ref="L104:L105"/>
    <mergeCell ref="P104:Q105"/>
    <mergeCell ref="AF104:AF105"/>
    <mergeCell ref="AG104:AG105"/>
    <mergeCell ref="R105:T105"/>
    <mergeCell ref="V105:X105"/>
    <mergeCell ref="AG102:AG103"/>
    <mergeCell ref="R103:T103"/>
    <mergeCell ref="V103:X103"/>
    <mergeCell ref="K102:K103"/>
    <mergeCell ref="L102:L103"/>
    <mergeCell ref="P102:Q103"/>
    <mergeCell ref="AF102:AF103"/>
    <mergeCell ref="B108:B109"/>
    <mergeCell ref="C108:C109"/>
    <mergeCell ref="D108:D109"/>
    <mergeCell ref="E108:E109"/>
    <mergeCell ref="F108:F109"/>
    <mergeCell ref="G108:G109"/>
    <mergeCell ref="H108:H109"/>
    <mergeCell ref="H106:H107"/>
    <mergeCell ref="I106:J107"/>
    <mergeCell ref="B106:B107"/>
    <mergeCell ref="C106:C107"/>
    <mergeCell ref="D106:D107"/>
    <mergeCell ref="E106:E107"/>
    <mergeCell ref="F106:F107"/>
    <mergeCell ref="G106:G107"/>
    <mergeCell ref="I108:J109"/>
    <mergeCell ref="K108:K109"/>
    <mergeCell ref="L108:L109"/>
    <mergeCell ref="P108:Q109"/>
    <mergeCell ref="AF108:AF109"/>
    <mergeCell ref="AG108:AG109"/>
    <mergeCell ref="R109:T109"/>
    <mergeCell ref="V109:X109"/>
    <mergeCell ref="AG106:AG107"/>
    <mergeCell ref="R107:T107"/>
    <mergeCell ref="V107:X107"/>
    <mergeCell ref="K106:K107"/>
    <mergeCell ref="L106:L107"/>
    <mergeCell ref="P106:Q107"/>
    <mergeCell ref="AF106:AF107"/>
    <mergeCell ref="B112:B113"/>
    <mergeCell ref="C112:C113"/>
    <mergeCell ref="D112:D113"/>
    <mergeCell ref="E112:E113"/>
    <mergeCell ref="F112:F113"/>
    <mergeCell ref="G112:G113"/>
    <mergeCell ref="H112:H113"/>
    <mergeCell ref="H110:H111"/>
    <mergeCell ref="I110:J111"/>
    <mergeCell ref="B110:B111"/>
    <mergeCell ref="C110:C111"/>
    <mergeCell ref="D110:D111"/>
    <mergeCell ref="E110:E111"/>
    <mergeCell ref="F110:F111"/>
    <mergeCell ref="G110:G111"/>
    <mergeCell ref="I112:J113"/>
    <mergeCell ref="K112:K113"/>
    <mergeCell ref="L112:L113"/>
    <mergeCell ref="P112:Q113"/>
    <mergeCell ref="AF112:AF113"/>
    <mergeCell ref="AG112:AG113"/>
    <mergeCell ref="R113:T113"/>
    <mergeCell ref="V113:X113"/>
    <mergeCell ref="AG110:AG111"/>
    <mergeCell ref="R111:T111"/>
    <mergeCell ref="V111:X111"/>
    <mergeCell ref="K110:K111"/>
    <mergeCell ref="L110:L111"/>
    <mergeCell ref="P110:Q111"/>
    <mergeCell ref="AF110:AF111"/>
    <mergeCell ref="B116:B117"/>
    <mergeCell ref="C116:C117"/>
    <mergeCell ref="D116:D117"/>
    <mergeCell ref="E116:E117"/>
    <mergeCell ref="F116:F117"/>
    <mergeCell ref="G116:G117"/>
    <mergeCell ref="H116:H117"/>
    <mergeCell ref="H114:H115"/>
    <mergeCell ref="I114:J115"/>
    <mergeCell ref="B114:B115"/>
    <mergeCell ref="C114:C115"/>
    <mergeCell ref="D114:D115"/>
    <mergeCell ref="E114:E115"/>
    <mergeCell ref="F114:F115"/>
    <mergeCell ref="G114:G115"/>
    <mergeCell ref="I116:J117"/>
    <mergeCell ref="K116:K117"/>
    <mergeCell ref="L116:L117"/>
    <mergeCell ref="P116:Q117"/>
    <mergeCell ref="AF116:AF117"/>
    <mergeCell ref="AG116:AG117"/>
    <mergeCell ref="R117:T117"/>
    <mergeCell ref="V117:X117"/>
    <mergeCell ref="AG114:AG115"/>
    <mergeCell ref="R115:T115"/>
    <mergeCell ref="V115:X115"/>
    <mergeCell ref="K114:K115"/>
    <mergeCell ref="L114:L115"/>
    <mergeCell ref="P114:Q115"/>
    <mergeCell ref="AF114:AF115"/>
    <mergeCell ref="B120:B121"/>
    <mergeCell ref="C120:C121"/>
    <mergeCell ref="D120:D121"/>
    <mergeCell ref="E120:E121"/>
    <mergeCell ref="F120:F121"/>
    <mergeCell ref="G120:G121"/>
    <mergeCell ref="H120:H121"/>
    <mergeCell ref="H118:H119"/>
    <mergeCell ref="I118:J119"/>
    <mergeCell ref="B118:B119"/>
    <mergeCell ref="C118:C119"/>
    <mergeCell ref="D118:D119"/>
    <mergeCell ref="E118:E119"/>
    <mergeCell ref="F118:F119"/>
    <mergeCell ref="G118:G119"/>
    <mergeCell ref="I120:J121"/>
    <mergeCell ref="K120:K121"/>
    <mergeCell ref="L120:L121"/>
    <mergeCell ref="P120:Q121"/>
    <mergeCell ref="AF120:AF121"/>
    <mergeCell ref="AG120:AG121"/>
    <mergeCell ref="R121:T121"/>
    <mergeCell ref="V121:X121"/>
    <mergeCell ref="AG118:AG119"/>
    <mergeCell ref="R119:T119"/>
    <mergeCell ref="V119:X119"/>
    <mergeCell ref="K118:K119"/>
    <mergeCell ref="L118:L119"/>
    <mergeCell ref="P118:Q119"/>
    <mergeCell ref="AF118:AF119"/>
    <mergeCell ref="AG122:AG123"/>
    <mergeCell ref="R123:T123"/>
    <mergeCell ref="V123:X123"/>
    <mergeCell ref="B124:B125"/>
    <mergeCell ref="C124:C125"/>
    <mergeCell ref="D124:D125"/>
    <mergeCell ref="E124:E125"/>
    <mergeCell ref="F124:F125"/>
    <mergeCell ref="G124:G125"/>
    <mergeCell ref="H124:H125"/>
    <mergeCell ref="H122:H123"/>
    <mergeCell ref="I122:J123"/>
    <mergeCell ref="K122:K123"/>
    <mergeCell ref="L122:L123"/>
    <mergeCell ref="P122:Q123"/>
    <mergeCell ref="AF122:AF123"/>
    <mergeCell ref="B122:B123"/>
    <mergeCell ref="C122:C123"/>
    <mergeCell ref="D122:D123"/>
    <mergeCell ref="E122:E123"/>
    <mergeCell ref="F122:F123"/>
    <mergeCell ref="G122:G123"/>
    <mergeCell ref="E126:E127"/>
    <mergeCell ref="F126:F127"/>
    <mergeCell ref="G126:G127"/>
    <mergeCell ref="I124:J125"/>
    <mergeCell ref="K124:K125"/>
    <mergeCell ref="L124:L125"/>
    <mergeCell ref="P124:Q125"/>
    <mergeCell ref="AF124:AF125"/>
    <mergeCell ref="AG124:AG125"/>
    <mergeCell ref="R125:T125"/>
    <mergeCell ref="V125:X125"/>
    <mergeCell ref="P128:Q129"/>
    <mergeCell ref="AF128:AF129"/>
    <mergeCell ref="AG128:AG129"/>
    <mergeCell ref="R129:T129"/>
    <mergeCell ref="V129:X129"/>
    <mergeCell ref="AG126:AG127"/>
    <mergeCell ref="R127:T127"/>
    <mergeCell ref="V127:X127"/>
    <mergeCell ref="B128:B129"/>
    <mergeCell ref="C128:C129"/>
    <mergeCell ref="D128:D129"/>
    <mergeCell ref="E128:E129"/>
    <mergeCell ref="F128:F129"/>
    <mergeCell ref="G128:G129"/>
    <mergeCell ref="H128:H129"/>
    <mergeCell ref="H126:H127"/>
    <mergeCell ref="I126:J127"/>
    <mergeCell ref="K126:K127"/>
    <mergeCell ref="L126:L127"/>
    <mergeCell ref="P126:Q127"/>
    <mergeCell ref="AF126:AF127"/>
    <mergeCell ref="B126:B127"/>
    <mergeCell ref="C126:C127"/>
    <mergeCell ref="D126:D127"/>
    <mergeCell ref="B130:B131"/>
    <mergeCell ref="C130:D131"/>
    <mergeCell ref="H130:H131"/>
    <mergeCell ref="I130:J131"/>
    <mergeCell ref="L130:L131"/>
    <mergeCell ref="M130:M131"/>
    <mergeCell ref="I128:J129"/>
    <mergeCell ref="K128:K129"/>
    <mergeCell ref="L128:L129"/>
    <mergeCell ref="O136:Q136"/>
    <mergeCell ref="R136:X136"/>
    <mergeCell ref="O137:Q137"/>
    <mergeCell ref="R137:X137"/>
    <mergeCell ref="AB139:AC139"/>
    <mergeCell ref="AA130:AA131"/>
    <mergeCell ref="E134:M134"/>
    <mergeCell ref="O134:Q134"/>
    <mergeCell ref="R134:X134"/>
    <mergeCell ref="O135:Q135"/>
    <mergeCell ref="R135:X135"/>
    <mergeCell ref="N130:N131"/>
    <mergeCell ref="O130:O131"/>
    <mergeCell ref="P130:Q131"/>
    <mergeCell ref="R130:X131"/>
    <mergeCell ref="Y130:Y131"/>
    <mergeCell ref="Z130:Z131"/>
    <mergeCell ref="E190:F191"/>
    <mergeCell ref="K180:L180"/>
    <mergeCell ref="K181:L181"/>
    <mergeCell ref="E186:F186"/>
    <mergeCell ref="G186:L186"/>
    <mergeCell ref="E187:F188"/>
    <mergeCell ref="E189:F189"/>
    <mergeCell ref="E161:Y161"/>
    <mergeCell ref="E162:Y162"/>
    <mergeCell ref="E163:Y163"/>
  </mergeCells>
  <phoneticPr fontId="8"/>
  <conditionalFormatting sqref="P10:Q11">
    <cfRule type="expression" dxfId="65" priority="62">
      <formula>AND($H$10="〇",$P$10="")</formula>
    </cfRule>
  </conditionalFormatting>
  <conditionalFormatting sqref="P14:Q15">
    <cfRule type="expression" dxfId="64" priority="61">
      <formula>AND($H$14="〇",$P$14="")</formula>
    </cfRule>
  </conditionalFormatting>
  <conditionalFormatting sqref="P16:Q17">
    <cfRule type="expression" dxfId="63" priority="60">
      <formula>AND($H$16="〇",$P$16="")</formula>
    </cfRule>
  </conditionalFormatting>
  <conditionalFormatting sqref="P18:Q19">
    <cfRule type="expression" dxfId="62" priority="1">
      <formula>AND($H$18="〇",$P$18="")</formula>
    </cfRule>
    <cfRule type="top10" dxfId="61" priority="59" rank="10"/>
  </conditionalFormatting>
  <conditionalFormatting sqref="P20:Q21">
    <cfRule type="expression" dxfId="60" priority="57">
      <formula>AND($H$20="〇",$P$20="")</formula>
    </cfRule>
    <cfRule type="expression" dxfId="59" priority="58">
      <formula>AND($H$20&lt;&gt;"〇",$P$20&lt;&gt;"")</formula>
    </cfRule>
  </conditionalFormatting>
  <conditionalFormatting sqref="P22:Q23">
    <cfRule type="expression" dxfId="58" priority="56">
      <formula>AND($H$22="〇",$P$22="")</formula>
    </cfRule>
  </conditionalFormatting>
  <conditionalFormatting sqref="P24:Q25">
    <cfRule type="expression" dxfId="57" priority="55">
      <formula>AND($H$24="〇",$P$24="")</formula>
    </cfRule>
  </conditionalFormatting>
  <conditionalFormatting sqref="P26:Q27">
    <cfRule type="expression" dxfId="56" priority="54">
      <formula>AND($H$26="〇",$P$26="")</formula>
    </cfRule>
  </conditionalFormatting>
  <conditionalFormatting sqref="P28:Q29">
    <cfRule type="expression" dxfId="55" priority="53">
      <formula>AND($H$28="〇",$P$28="")</formula>
    </cfRule>
  </conditionalFormatting>
  <conditionalFormatting sqref="P30:Q31">
    <cfRule type="expression" dxfId="54" priority="52">
      <formula>AND($H$30="〇",$P$30="")</formula>
    </cfRule>
  </conditionalFormatting>
  <conditionalFormatting sqref="P32:Q33">
    <cfRule type="expression" dxfId="53" priority="51">
      <formula>AND($H$32="〇",$P$32="")</formula>
    </cfRule>
  </conditionalFormatting>
  <conditionalFormatting sqref="P34:Q35">
    <cfRule type="expression" dxfId="52" priority="50">
      <formula>AND($H$34="〇",$P$34="")</formula>
    </cfRule>
  </conditionalFormatting>
  <conditionalFormatting sqref="P36:Q37">
    <cfRule type="expression" dxfId="51" priority="49">
      <formula>AND($H$36="〇",$P$36="")</formula>
    </cfRule>
  </conditionalFormatting>
  <conditionalFormatting sqref="P38:Q39">
    <cfRule type="expression" dxfId="50" priority="48">
      <formula>AND($H$38="〇",$P$38="")</formula>
    </cfRule>
  </conditionalFormatting>
  <conditionalFormatting sqref="P40:Q41">
    <cfRule type="expression" dxfId="49" priority="47">
      <formula>AND($H$40="〇",$P$40="")</formula>
    </cfRule>
  </conditionalFormatting>
  <conditionalFormatting sqref="P42:Q43">
    <cfRule type="expression" dxfId="48" priority="46">
      <formula>AND($H$42="〇",$P$42="")</formula>
    </cfRule>
  </conditionalFormatting>
  <conditionalFormatting sqref="P44:Q45">
    <cfRule type="expression" dxfId="47" priority="45">
      <formula>AND($H$44="〇",$P$44="")</formula>
    </cfRule>
  </conditionalFormatting>
  <conditionalFormatting sqref="P46:Q47">
    <cfRule type="expression" dxfId="46" priority="44">
      <formula>AND($H$46="〇",$P$46="")</formula>
    </cfRule>
  </conditionalFormatting>
  <conditionalFormatting sqref="P48:Q49">
    <cfRule type="expression" dxfId="45" priority="43">
      <formula>AND($H$48="〇",$P$48="")</formula>
    </cfRule>
  </conditionalFormatting>
  <conditionalFormatting sqref="P50:Q51">
    <cfRule type="expression" dxfId="44" priority="42">
      <formula>AND($H$50="〇",$P$50="")</formula>
    </cfRule>
  </conditionalFormatting>
  <conditionalFormatting sqref="P52:Q53">
    <cfRule type="expression" dxfId="43" priority="41">
      <formula>AND($H$52="〇",$P$52="")</formula>
    </cfRule>
  </conditionalFormatting>
  <conditionalFormatting sqref="P54:Q55">
    <cfRule type="expression" dxfId="42" priority="40">
      <formula>AND($H$54="〇",$P$54="")</formula>
    </cfRule>
  </conditionalFormatting>
  <conditionalFormatting sqref="P56:Q57">
    <cfRule type="expression" dxfId="41" priority="39">
      <formula>AND($H$56="〇",$P$56="")</formula>
    </cfRule>
  </conditionalFormatting>
  <conditionalFormatting sqref="P58:Q59">
    <cfRule type="expression" dxfId="40" priority="38">
      <formula>AND($H$58="〇",$P$58="")</formula>
    </cfRule>
  </conditionalFormatting>
  <conditionalFormatting sqref="P60:Q61">
    <cfRule type="expression" dxfId="39" priority="37">
      <formula>AND($H$60="〇",$P$60="")</formula>
    </cfRule>
  </conditionalFormatting>
  <conditionalFormatting sqref="P62:Q63">
    <cfRule type="expression" dxfId="38" priority="36">
      <formula>AND($H$62="〇",$P$62="")</formula>
    </cfRule>
  </conditionalFormatting>
  <conditionalFormatting sqref="P64:Q65">
    <cfRule type="expression" dxfId="37" priority="35">
      <formula>AND($H$64="〇",$P$64="")</formula>
    </cfRule>
  </conditionalFormatting>
  <conditionalFormatting sqref="P66:Q67">
    <cfRule type="expression" dxfId="36" priority="34">
      <formula>AND($H$66="〇",$P$66="")</formula>
    </cfRule>
  </conditionalFormatting>
  <conditionalFormatting sqref="P68:Q69">
    <cfRule type="expression" dxfId="35" priority="33">
      <formula>AND($H$68="〇",$P$68="")</formula>
    </cfRule>
  </conditionalFormatting>
  <conditionalFormatting sqref="P70:Q71">
    <cfRule type="expression" dxfId="34" priority="32">
      <formula>AND($H$70="〇",$P$70="")</formula>
    </cfRule>
  </conditionalFormatting>
  <conditionalFormatting sqref="P72:Q73">
    <cfRule type="expression" dxfId="33" priority="31">
      <formula>AND($H$72="〇",$P$72="")</formula>
    </cfRule>
  </conditionalFormatting>
  <conditionalFormatting sqref="P74:Q75">
    <cfRule type="expression" dxfId="32" priority="30">
      <formula>AND($H$74="〇",$P$74="")</formula>
    </cfRule>
  </conditionalFormatting>
  <conditionalFormatting sqref="P76:Q77">
    <cfRule type="expression" dxfId="31" priority="29">
      <formula>AND($H$76="〇",$P$76="")</formula>
    </cfRule>
  </conditionalFormatting>
  <conditionalFormatting sqref="P78:Q79">
    <cfRule type="expression" dxfId="30" priority="28">
      <formula>AND($H$78="〇",$P$78="")</formula>
    </cfRule>
  </conditionalFormatting>
  <conditionalFormatting sqref="P80:Q81">
    <cfRule type="expression" dxfId="29" priority="27">
      <formula>AND($H$80="〇",$P$80="")</formula>
    </cfRule>
  </conditionalFormatting>
  <conditionalFormatting sqref="P82:Q83">
    <cfRule type="expression" dxfId="28" priority="26">
      <formula>AND($H$82="〇",$P$82="")</formula>
    </cfRule>
  </conditionalFormatting>
  <conditionalFormatting sqref="P84:Q85">
    <cfRule type="expression" dxfId="27" priority="25">
      <formula>AND($H$84="〇",$P$84="")</formula>
    </cfRule>
  </conditionalFormatting>
  <conditionalFormatting sqref="P86:Q87">
    <cfRule type="expression" dxfId="26" priority="24">
      <formula>AND($H$86="〇",$P$86="")</formula>
    </cfRule>
  </conditionalFormatting>
  <conditionalFormatting sqref="P88:Q89">
    <cfRule type="expression" dxfId="25" priority="23">
      <formula>AND($H$88="〇",$P$88="")</formula>
    </cfRule>
  </conditionalFormatting>
  <conditionalFormatting sqref="P90:Q91">
    <cfRule type="expression" dxfId="24" priority="22">
      <formula>AND($H$90="〇",$P$90="")</formula>
    </cfRule>
  </conditionalFormatting>
  <conditionalFormatting sqref="P92:Q93">
    <cfRule type="expression" dxfId="23" priority="21">
      <formula>AND($H$92="〇",$P$92="")</formula>
    </cfRule>
  </conditionalFormatting>
  <conditionalFormatting sqref="P94:Q95">
    <cfRule type="expression" dxfId="22" priority="20">
      <formula>AND($H$94="〇",$P$94="")</formula>
    </cfRule>
  </conditionalFormatting>
  <conditionalFormatting sqref="P96:Q97">
    <cfRule type="expression" dxfId="21" priority="19">
      <formula>AND($H$96="〇",$P$96="")</formula>
    </cfRule>
  </conditionalFormatting>
  <conditionalFormatting sqref="P98:Q99">
    <cfRule type="expression" dxfId="20" priority="18">
      <formula>AND($H$98="〇",$P$98="")</formula>
    </cfRule>
  </conditionalFormatting>
  <conditionalFormatting sqref="P100:Q101">
    <cfRule type="expression" dxfId="19" priority="17">
      <formula>AND($H$100="〇",$P$100="")</formula>
    </cfRule>
  </conditionalFormatting>
  <conditionalFormatting sqref="P102:Q103">
    <cfRule type="expression" dxfId="18" priority="16">
      <formula>AND($H$102="〇",$P$102="")</formula>
    </cfRule>
  </conditionalFormatting>
  <conditionalFormatting sqref="P104:Q105">
    <cfRule type="expression" dxfId="17" priority="15">
      <formula>AND($H$104="〇",$P$104="")</formula>
    </cfRule>
  </conditionalFormatting>
  <conditionalFormatting sqref="P106:Q107">
    <cfRule type="expression" dxfId="16" priority="14">
      <formula>AND($H$106="〇",$P$106="")</formula>
    </cfRule>
  </conditionalFormatting>
  <conditionalFormatting sqref="P108:Q109">
    <cfRule type="expression" dxfId="15" priority="13">
      <formula>AND($H$108="〇",$P$108="")</formula>
    </cfRule>
  </conditionalFormatting>
  <conditionalFormatting sqref="P110:Q111">
    <cfRule type="expression" dxfId="14" priority="12">
      <formula>AND($H$110="〇",$P$110="")</formula>
    </cfRule>
  </conditionalFormatting>
  <conditionalFormatting sqref="P112:Q113">
    <cfRule type="expression" dxfId="13" priority="11">
      <formula>AND($H$112="〇",$P$112="")</formula>
    </cfRule>
  </conditionalFormatting>
  <conditionalFormatting sqref="P114:Q115">
    <cfRule type="expression" dxfId="12" priority="10">
      <formula>AND($H$114="〇",$P$114="")</formula>
    </cfRule>
  </conditionalFormatting>
  <conditionalFormatting sqref="P116:Q117">
    <cfRule type="expression" dxfId="11" priority="9">
      <formula>AND($H$116="〇",$P$116="")</formula>
    </cfRule>
  </conditionalFormatting>
  <conditionalFormatting sqref="P118:Q119">
    <cfRule type="expression" dxfId="10" priority="8">
      <formula>AND($H$118="〇",$P$118="")</formula>
    </cfRule>
  </conditionalFormatting>
  <conditionalFormatting sqref="P120:Q121">
    <cfRule type="expression" dxfId="9" priority="7">
      <formula>AND($H$120="〇",$P$120="")</formula>
    </cfRule>
  </conditionalFormatting>
  <conditionalFormatting sqref="P122:Q123">
    <cfRule type="expression" dxfId="8" priority="6">
      <formula>AND($H$122="〇",$P$122="")</formula>
    </cfRule>
  </conditionalFormatting>
  <conditionalFormatting sqref="P124:Q125">
    <cfRule type="expression" dxfId="7" priority="5">
      <formula>AND($H$124="〇",$P$124="")</formula>
    </cfRule>
  </conditionalFormatting>
  <conditionalFormatting sqref="P126:Q127">
    <cfRule type="expression" dxfId="6" priority="4">
      <formula>AND($H$126="〇",$P$126="")</formula>
    </cfRule>
  </conditionalFormatting>
  <conditionalFormatting sqref="P128:Q129">
    <cfRule type="expression" dxfId="5" priority="3">
      <formula>AND($H$128="〇",$P$128="")</formula>
    </cfRule>
  </conditionalFormatting>
  <conditionalFormatting sqref="P12:Q13">
    <cfRule type="expression" dxfId="4" priority="2">
      <formula>AND($H$12="〇",$P$12="")</formula>
    </cfRule>
  </conditionalFormatting>
  <dataValidations count="21">
    <dataValidation allowBlank="1" showInputMessage="1" showErrorMessage="1" promptTitle="入力時の注意" prompt="ひと月に平均で何日ひろばに_x000a_従事するか記入してください。_x000a_※なお、他の施設と兼任する_x000a_場合、同じ方のひと月の_x000a_従事日数が31日間を_x000a_超えないよう注意してください。_x000a__x000a_" sqref="S10 S12 S14 S16 S18 S20 S22 S24 S26 S28 S30 S32 S34 S36 S38 S40 S42 S44 S46 S48 S50 S52 S54 S56 S58 S60 S62 S64 S66 S68 S70 S100 S102 S104 S106 S108 S110 S112 S114 S116 S118 S120 S122 S124 S126 S128" xr:uid="{D3C59723-AEFF-4C6C-A7CD-DBF9B0A1061F}"/>
    <dataValidation allowBlank="1" showInputMessage="1" showErrorMessage="1" promptTitle="入力時の注意（別紙要確認）" prompt="左記の資格に対し、_x000a_１年以上の経験がある場合は_x000a_「１」以上の数字のみ記入_x000a_左記の資格に対し、_x000a_１年以上の経験がない場合_x000a_「０」を数字のみ記入" sqref="N11 N13 N15 N17 N19 N21 N23 N25 N27 N29 N31 N33 N35 N37 N39 N41 N43 N45 N47 N49 N51 N53 N55 N57 N59 N61 N63 N65 N67 N69 N71 N101 N103 N105 N107 N109 N111 N113 N115 N117 N119 N121 N123 N125 N127 N129" xr:uid="{9289AA4F-9FD8-4D48-8D27-6010059D232D}"/>
    <dataValidation type="list" allowBlank="1" showInputMessage="1" showErrorMessage="1" promptTitle="入力時の注意（別紙要確認）" prompt="左記の資格に対し、_x000a_１年以上の経験がある場合は「有」_x000a_１年以上の経験がない場合は「無」_x000a_を記入してください。_x000a_２つ以上資格がある場合は_x000a_最も活用している資格について記入してください。" sqref="N10 N12 N14 N16 N18 N20 N22 N24 N26 N28 N30 N32 N34 N36 N38 N40 N42 N44 N46 N48 N50 N52 N54 N56 N58 N60 N62 N64 N66 N68 N70 N100 N102 N104 N106 N108 N110 N112 N114 N116 N120 N118 N122 N124 N126 N128" xr:uid="{966FFE89-0CA3-4D85-83AA-80F4FFF7B733}">
      <formula1>"有,無"</formula1>
    </dataValidation>
    <dataValidation allowBlank="1" showInputMessage="1" showErrorMessage="1" promptTitle="入力不要" prompt="自動で入力されます。" sqref="C10:D131 AA10:AB131" xr:uid="{48039FA5-F83B-409F-8C93-EDAE714ADC6A}"/>
    <dataValidation allowBlank="1" showInputMessage="1" showErrorMessage="1" promptTitle="入力時の注意" prompt="法人内の他のひろばを_x000a_兼任し、他の構成員名簿に_x000a_記載がある場合_x000a_該当の施設名を_x000a_補記してください。" sqref="P10:Q129" xr:uid="{5A151023-C694-44E4-942B-7BB0B9D49AE9}"/>
    <dataValidation allowBlank="1" showInputMessage="1" showErrorMessage="1" promptTitle="入力時の注意" prompt="24時間標記で_x000a_ご記入ください。" sqref="R11:T11 V11:X11 R13:T13 V13:X13 R15:T15 V15:X15 R17:T17 V17:X17 R19:T19 V19:X19 R21:T21 V21:X21 R23:T23 V23:X23 R25:T25 V25:X25 R27:T27 V27:X27 R29:T29 V29:X29 R31:T31 V31:X31 R33:T33 V33:X33 R35:T35 V35:X35 R37:T37 V37:X37 R39:T39 V39:X39 R41:T41 V41:X41 R43:T43 V43:X43 R45:T45 V45:X45 R47:T47 V47:X47 R49:T49 V49:X49 R51:T51 V51:X51 R53:T53 V53:X53 R55:T55 V55:X55 R57:T57 V57:X57 R59:T59 V59:X59 R61:T61 V61:X61 R63:T63 V63:X63 R65:T65 V65:X65 R67:T67 V67:X67 R69:T69 V69:X69 R71:T71 V71:X71 R101:T101 V101:X101 R103:T103 V103:X103 R105:T105 V105:X105 R107:T107 V107:X107 R109:T109 V109:X109 R111:T111 V111:X111 R113:T113 V113:X113 R115:T115 V115:X115 R117:T117 V117:X117 R119:T119 V119:X119 R121:T121 V121:X121 R123:T123 V123:X123 R125:T125 V125:X125 R127:T127 V127:X127 R129:T129 V129:X129" xr:uid="{E7ADD73D-4680-4F2C-8E90-480B68A0E63F}"/>
    <dataValidation allowBlank="1" showInputMessage="1" showErrorMessage="1" promptTitle="入力時の注意" prompt="資格に記載の氏名と_x000a_齟齬のないようご注意ください。_x000a_旧姓等で氏名が異なる場合_x000a_どちらも１枠に記入してください。" sqref="I10:J129" xr:uid="{4C57FE6C-7E98-4266-830E-276F60B1E8FE}"/>
    <dataValidation type="list" allowBlank="1" showInputMessage="1" showErrorMessage="1" promptTitle="入力時の注意" prompt="レスパイトに従事される場合は_x000a_〇を選択してください。" sqref="G10:G129" xr:uid="{66DE6E9C-8BF3-4692-8F22-ABD5A600BEE1}">
      <formula1>"　,〇"</formula1>
    </dataValidation>
    <dataValidation type="list" allowBlank="1" showInputMessage="1" showErrorMessage="1" promptTitle="入力時の注意" prompt="ほっと・ワークに従事される場合は_x000a_〇を選択してください。" sqref="F10:F129" xr:uid="{DAB23882-9FF1-41D3-B6BE-8E60DF8E9946}">
      <formula1>"　,〇"</formula1>
    </dataValidation>
    <dataValidation allowBlank="1" showInputMessage="1" showErrorMessage="1" promptTitle="入力時の注意" prompt="1‐⑥別紙に記載の_x000a_資格について、_x000a_所持している場合は_x000a_ご記入ください。" sqref="M11 M13 M15 M17 M19 M21 M23 M25 M27 M29 M31 M33 M35 M37 M39 M41 M43 M45 M47 M49 M51 M53 M55 M57 M59 M61 M63 M65 M67 M69 M71 M73 M75 M77 M79 M81 M83 M85 M87 M89 M91 M93 M95 M97 M99 M101 M103 M105 M107 M109 M111 M113 M115 M117 M119 M121 M123 M125 M127 M129" xr:uid="{C64E0EA8-DDA9-426E-925E-D195C32BA3C4}"/>
    <dataValidation type="list" allowBlank="1" showInputMessage="1" showErrorMessage="1" promptTitle="入力時の注意" prompt="施設を兼任する場合は〇を選択し_x000a_備考欄に従事する_x000a_施設名を記入してください。" sqref="H10:H129" xr:uid="{8DE3295F-1955-4204-AE31-BB38585CD976}">
      <formula1>"　,〇"</formula1>
    </dataValidation>
    <dataValidation type="list" allowBlank="1" showInputMessage="1" showErrorMessage="1" promptTitle="入力時の注意" prompt="保育士をお持ちの場合は_x000a_保育士を選択してください。_x000a_研修修了者で２つの研修を修了した場合は_x000a_どちらか１つを選択してください。" sqref="M10 M12 M14 M16 M18 M20 M22 M24 M26 M28 M30 M32 M34 M36 M38 M40 M42 M44 M46 M48 M50 M52 M54 M56 M58 M60 M62 M64 M66 M68 M70 M72 M74 M76 M78 M80 M82 M84 M86 M88 M90 M92 M94 M96 M98 M100 M102 M104 M106 M108 M110 M112 M114 M116 M118 M120 M122 M124 M126 M128" xr:uid="{AD4AFD40-BBB0-42BA-9774-3D57A57C0565}">
      <formula1>"保育士,保育サポーター研修修了,子育て支援員研修修了"</formula1>
    </dataValidation>
    <dataValidation allowBlank="1" showInputMessage="1" showErrorMessage="1" promptTitle="入力不要" prompt="右の欄の水色セルに入力してください。" sqref="O10:O129" xr:uid="{1A8ECD1D-1E68-4163-A89C-0552AA94164A}"/>
    <dataValidation allowBlank="1" showInputMessage="1" showErrorMessage="1" promptTitle="入力時の注意" prompt="数字のみ入力してください。" sqref="N77 N99 N79 N81 N83 N85 N87 N89 N97 N95 N91 N93 N73 N75" xr:uid="{CC46A3E3-751A-472D-BB35-A408A9E83181}"/>
    <dataValidation type="list" allowBlank="1" showInputMessage="1" showErrorMessage="1" promptTitle="入力時の注意" prompt="プルダウンより選択してください。" sqref="L10:L129" xr:uid="{82493E28-07A2-4C10-ABC9-11DCF0B6798B}">
      <formula1>"おでかけひろば責任者,おでかけひろばスタッフ"</formula1>
    </dataValidation>
    <dataValidation type="list" allowBlank="1" showInputMessage="1" showErrorMessage="1" promptTitle="入力時の注意" prompt="プルダウンより選択してください。" sqref="E10:E129 F8:H8" xr:uid="{4BB3E5C2-D34E-49FF-A8B8-87AEBA215885}">
      <formula1>"　,〇"</formula1>
    </dataValidation>
    <dataValidation allowBlank="1" showInputMessage="1" showErrorMessage="1" promptTitle="入力時不要" prompt="自動計算されます" sqref="K130:K131" xr:uid="{EF24079D-3685-4E54-B389-738EE4768542}"/>
    <dataValidation type="list" allowBlank="1" showInputMessage="1" showErrorMessage="1" promptTitle="入力時の注意" prompt="プルダウンより選択してください。" sqref="N76 N78 N80 N82 N84 N86 N98 N88 N90 N92 N94 N96 N72 N74" xr:uid="{DE9AB94B-389B-4A91-9D6B-C2F7D8A1ADE1}">
      <formula1>"有,無"</formula1>
    </dataValidation>
    <dataValidation type="list" allowBlank="1" showInputMessage="1" showErrorMessage="1" promptTitle="入力時の注意（別紙要確認）" prompt="常勤：ひろばに７時間以上フルタイムで従事する方_x000a_非常勤：上記以外の方_x000a_※法人での雇われ方ではありません。_x000a__x000a_" sqref="K10:K129" xr:uid="{6502599E-DD79-483D-92CD-09863DD49941}">
      <formula1>"常勤,非常勤"</formula1>
    </dataValidation>
    <dataValidation allowBlank="1" showInputMessage="1" showErrorMessage="1" promptTitle="入力時の注意" prompt="自動で入力されます" sqref="F130:F131" xr:uid="{68AB953E-4FA7-4C38-BB8B-129C2A34DFF0}"/>
    <dataValidation allowBlank="1" showInputMessage="1" showErrorMessage="1" promptTitle="入力時の注意（労基法の内容を確認してください。）" prompt="休憩時間がない場合記入不要。_x000a_６時間以上８時間以下：４５分（０:45）_x000a_８時間以上：１時間（1：00）" sqref="Y10:Y129" xr:uid="{C003BECE-FABB-43B9-92AF-94B90FD07A23}"/>
  </dataValidations>
  <printOptions horizontalCentered="1"/>
  <pageMargins left="0.55118110236220474" right="0.39370078740157483" top="0.82677165354330717" bottom="0.59055118110236227" header="0.55118110236220474" footer="0.51181102362204722"/>
  <pageSetup paperSize="9" scale="47" orientation="landscape" horizontalDpi="300" verticalDpi="300" r:id="rId1"/>
  <headerFooter alignWithMargins="0">
    <oddHeader>&amp;F</oddHeader>
  </headerFooter>
  <rowBreaks count="1" manualBreakCount="1">
    <brk id="138" max="28"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3"/>
  <dimension ref="A1:H168"/>
  <sheetViews>
    <sheetView view="pageBreakPreview" zoomScaleNormal="85" zoomScaleSheetLayoutView="100" workbookViewId="0">
      <selection activeCell="F7" sqref="F7"/>
    </sheetView>
  </sheetViews>
  <sheetFormatPr defaultColWidth="8.08203125" defaultRowHeight="15" customHeight="1"/>
  <cols>
    <col min="1" max="1" width="3.33203125" style="27" customWidth="1"/>
    <col min="2" max="2" width="16.08203125" style="27" customWidth="1"/>
    <col min="3" max="3" width="34" style="27" customWidth="1"/>
    <col min="4" max="4" width="14.33203125" style="27" customWidth="1"/>
    <col min="5" max="5" width="23" style="27" customWidth="1"/>
    <col min="6" max="6" width="38.08203125" style="27" customWidth="1"/>
    <col min="7" max="18" width="8.08203125" style="27" customWidth="1"/>
    <col min="19" max="16384" width="8.08203125" style="27"/>
  </cols>
  <sheetData>
    <row r="1" spans="1:6" ht="15" customHeight="1">
      <c r="A1" s="26"/>
      <c r="B1" s="26"/>
      <c r="C1" s="26"/>
      <c r="D1" s="26"/>
      <c r="E1" s="421" t="s">
        <v>1313</v>
      </c>
    </row>
    <row r="2" spans="1:6" ht="15.75" customHeight="1">
      <c r="A2" s="174"/>
      <c r="B2" s="174"/>
      <c r="C2" s="174"/>
      <c r="D2" s="174"/>
      <c r="E2" s="188" t="s">
        <v>1314</v>
      </c>
    </row>
    <row r="3" spans="1:6" ht="21" customHeight="1">
      <c r="A3" s="1187" t="s">
        <v>1315</v>
      </c>
      <c r="B3" s="1187"/>
      <c r="C3" s="1187"/>
      <c r="D3" s="1187"/>
      <c r="E3" s="1187"/>
    </row>
    <row r="4" spans="1:6" ht="15.75" customHeight="1">
      <c r="A4" s="1188" t="s">
        <v>1316</v>
      </c>
      <c r="B4" s="1188"/>
      <c r="C4" s="1188"/>
      <c r="D4" s="1188"/>
      <c r="E4" s="1188"/>
    </row>
    <row r="5" spans="1:6" ht="15.75" customHeight="1">
      <c r="A5" s="175"/>
      <c r="B5" s="176"/>
      <c r="C5" s="228" t="s">
        <v>1317</v>
      </c>
      <c r="D5" s="597">
        <f>'1-① '!G7</f>
        <v>0</v>
      </c>
      <c r="E5" s="596"/>
      <c r="F5" s="52" t="s">
        <v>1318</v>
      </c>
    </row>
    <row r="6" spans="1:6" ht="15.75" customHeight="1">
      <c r="A6" s="175"/>
      <c r="B6" s="177" t="s">
        <v>1319</v>
      </c>
      <c r="C6" s="178"/>
      <c r="D6" s="178"/>
      <c r="E6" s="178"/>
    </row>
    <row r="7" spans="1:6" ht="21.75" customHeight="1">
      <c r="A7" s="174"/>
      <c r="B7" s="1189" t="s">
        <v>1320</v>
      </c>
      <c r="C7" s="594" t="s">
        <v>1186</v>
      </c>
      <c r="D7" s="1191" t="s">
        <v>1187</v>
      </c>
      <c r="E7" s="1192"/>
    </row>
    <row r="8" spans="1:6" ht="21.75" customHeight="1" thickBot="1">
      <c r="A8" s="174"/>
      <c r="B8" s="1190"/>
      <c r="C8" s="595" t="s">
        <v>1321</v>
      </c>
      <c r="D8" s="1193"/>
      <c r="E8" s="1194"/>
    </row>
    <row r="9" spans="1:6" ht="21.75" customHeight="1" thickTop="1">
      <c r="A9" s="1195" t="s">
        <v>1199</v>
      </c>
      <c r="B9" s="1196" t="s">
        <v>1204</v>
      </c>
      <c r="C9" s="1198" t="s">
        <v>1322</v>
      </c>
      <c r="D9" s="1200" t="s">
        <v>1323</v>
      </c>
      <c r="E9" s="1201"/>
    </row>
    <row r="10" spans="1:6" ht="21.75" customHeight="1">
      <c r="A10" s="1195"/>
      <c r="B10" s="1197"/>
      <c r="C10" s="1199"/>
      <c r="D10" s="1202"/>
      <c r="E10" s="1203"/>
    </row>
    <row r="11" spans="1:6" ht="21.65" customHeight="1">
      <c r="A11" s="1216">
        <v>1</v>
      </c>
      <c r="B11" s="1125"/>
      <c r="C11" s="1120"/>
      <c r="D11" s="1208"/>
      <c r="E11" s="1209"/>
    </row>
    <row r="12" spans="1:6" ht="21.75" customHeight="1">
      <c r="A12" s="1216"/>
      <c r="B12" s="1207"/>
      <c r="C12" s="1130"/>
      <c r="D12" s="1205"/>
      <c r="E12" s="1206"/>
    </row>
    <row r="13" spans="1:6" ht="21.75" customHeight="1">
      <c r="A13" s="1216">
        <v>2</v>
      </c>
      <c r="B13" s="1210"/>
      <c r="C13" s="1204"/>
      <c r="D13" s="1205"/>
      <c r="E13" s="1206"/>
    </row>
    <row r="14" spans="1:6" ht="21.75" customHeight="1">
      <c r="A14" s="1216"/>
      <c r="B14" s="1207"/>
      <c r="C14" s="1130"/>
      <c r="D14" s="1205"/>
      <c r="E14" s="1206"/>
    </row>
    <row r="15" spans="1:6" ht="21.75" customHeight="1">
      <c r="A15" s="1216">
        <v>3</v>
      </c>
      <c r="B15" s="1210"/>
      <c r="C15" s="1204"/>
      <c r="D15" s="1205"/>
      <c r="E15" s="1206"/>
    </row>
    <row r="16" spans="1:6" ht="21.75" customHeight="1">
      <c r="A16" s="1216"/>
      <c r="B16" s="1207"/>
      <c r="C16" s="1130"/>
      <c r="D16" s="1205"/>
      <c r="E16" s="1206"/>
    </row>
    <row r="17" spans="1:5" ht="21.75" customHeight="1">
      <c r="A17" s="1216">
        <v>4</v>
      </c>
      <c r="B17" s="1210"/>
      <c r="C17" s="1204"/>
      <c r="D17" s="1205"/>
      <c r="E17" s="1206"/>
    </row>
    <row r="18" spans="1:5" ht="21.75" customHeight="1">
      <c r="A18" s="1216"/>
      <c r="B18" s="1207"/>
      <c r="C18" s="1130"/>
      <c r="D18" s="1205"/>
      <c r="E18" s="1206"/>
    </row>
    <row r="19" spans="1:5" ht="21.75" customHeight="1">
      <c r="A19" s="1216">
        <v>5</v>
      </c>
      <c r="B19" s="1210"/>
      <c r="C19" s="1204"/>
      <c r="D19" s="1205"/>
      <c r="E19" s="1206"/>
    </row>
    <row r="20" spans="1:5" ht="21.75" customHeight="1">
      <c r="A20" s="1216"/>
      <c r="B20" s="1207"/>
      <c r="C20" s="1130"/>
      <c r="D20" s="1205"/>
      <c r="E20" s="1206"/>
    </row>
    <row r="21" spans="1:5" ht="21.75" customHeight="1">
      <c r="A21" s="1216">
        <v>6</v>
      </c>
      <c r="B21" s="1210"/>
      <c r="C21" s="1204"/>
      <c r="D21" s="1205"/>
      <c r="E21" s="1206"/>
    </row>
    <row r="22" spans="1:5" ht="21.75" customHeight="1">
      <c r="A22" s="1216"/>
      <c r="B22" s="1207"/>
      <c r="C22" s="1130"/>
      <c r="D22" s="1205"/>
      <c r="E22" s="1206"/>
    </row>
    <row r="23" spans="1:5" ht="21.75" customHeight="1">
      <c r="A23" s="1216">
        <v>7</v>
      </c>
      <c r="B23" s="1210"/>
      <c r="C23" s="1204"/>
      <c r="D23" s="1205"/>
      <c r="E23" s="1206"/>
    </row>
    <row r="24" spans="1:5" ht="21.75" customHeight="1">
      <c r="A24" s="1216"/>
      <c r="B24" s="1207"/>
      <c r="C24" s="1130"/>
      <c r="D24" s="1205"/>
      <c r="E24" s="1206"/>
    </row>
    <row r="25" spans="1:5" ht="21.75" customHeight="1">
      <c r="A25" s="1216">
        <v>8</v>
      </c>
      <c r="B25" s="1210"/>
      <c r="C25" s="1204"/>
      <c r="D25" s="1205"/>
      <c r="E25" s="1206"/>
    </row>
    <row r="26" spans="1:5" ht="21.75" customHeight="1">
      <c r="A26" s="1216"/>
      <c r="B26" s="1207"/>
      <c r="C26" s="1130"/>
      <c r="D26" s="1205"/>
      <c r="E26" s="1206"/>
    </row>
    <row r="27" spans="1:5" ht="21.75" customHeight="1">
      <c r="A27" s="1216">
        <v>9</v>
      </c>
      <c r="B27" s="1210"/>
      <c r="C27" s="1204"/>
      <c r="D27" s="1205"/>
      <c r="E27" s="1206"/>
    </row>
    <row r="28" spans="1:5" ht="21.75" customHeight="1">
      <c r="A28" s="1216"/>
      <c r="B28" s="1207"/>
      <c r="C28" s="1130"/>
      <c r="D28" s="1205"/>
      <c r="E28" s="1206"/>
    </row>
    <row r="29" spans="1:5" ht="21.75" customHeight="1">
      <c r="A29" s="1216">
        <v>10</v>
      </c>
      <c r="B29" s="1210"/>
      <c r="C29" s="1204"/>
      <c r="D29" s="1205"/>
      <c r="E29" s="1206"/>
    </row>
    <row r="30" spans="1:5" ht="21.75" customHeight="1">
      <c r="A30" s="1216"/>
      <c r="B30" s="1207"/>
      <c r="C30" s="1130"/>
      <c r="D30" s="1205"/>
      <c r="E30" s="1206"/>
    </row>
    <row r="31" spans="1:5" ht="21.75" customHeight="1">
      <c r="A31" s="1216">
        <v>11</v>
      </c>
      <c r="B31" s="1210"/>
      <c r="C31" s="1204"/>
      <c r="D31" s="1205"/>
      <c r="E31" s="1206"/>
    </row>
    <row r="32" spans="1:5" ht="21.75" customHeight="1">
      <c r="A32" s="1216"/>
      <c r="B32" s="1207"/>
      <c r="C32" s="1130"/>
      <c r="D32" s="1205"/>
      <c r="E32" s="1206"/>
    </row>
    <row r="33" spans="1:5" ht="21.75" customHeight="1">
      <c r="A33" s="1216">
        <v>12</v>
      </c>
      <c r="B33" s="1210"/>
      <c r="C33" s="1204"/>
      <c r="D33" s="1205"/>
      <c r="E33" s="1206"/>
    </row>
    <row r="34" spans="1:5" ht="21.75" customHeight="1">
      <c r="A34" s="1216"/>
      <c r="B34" s="1207"/>
      <c r="C34" s="1130"/>
      <c r="D34" s="1205"/>
      <c r="E34" s="1206"/>
    </row>
    <row r="35" spans="1:5" ht="21.5" hidden="1" customHeight="1">
      <c r="A35" s="1216">
        <v>13</v>
      </c>
      <c r="B35" s="1210"/>
      <c r="C35" s="1204"/>
      <c r="D35" s="1205"/>
      <c r="E35" s="1206"/>
    </row>
    <row r="36" spans="1:5" ht="21.75" hidden="1" customHeight="1">
      <c r="A36" s="1216"/>
      <c r="B36" s="1207"/>
      <c r="C36" s="1130"/>
      <c r="D36" s="1205"/>
      <c r="E36" s="1206"/>
    </row>
    <row r="37" spans="1:5" ht="21.75" hidden="1" customHeight="1">
      <c r="A37" s="1216">
        <v>14</v>
      </c>
      <c r="B37" s="1210"/>
      <c r="C37" s="1204"/>
      <c r="D37" s="1205"/>
      <c r="E37" s="1206"/>
    </row>
    <row r="38" spans="1:5" ht="21.75" hidden="1" customHeight="1">
      <c r="A38" s="1216"/>
      <c r="B38" s="1207"/>
      <c r="C38" s="1130"/>
      <c r="D38" s="1205"/>
      <c r="E38" s="1206"/>
    </row>
    <row r="39" spans="1:5" ht="21.75" hidden="1" customHeight="1">
      <c r="A39" s="1216">
        <v>15</v>
      </c>
      <c r="B39" s="1210"/>
      <c r="C39" s="1204"/>
      <c r="D39" s="1205"/>
      <c r="E39" s="1206"/>
    </row>
    <row r="40" spans="1:5" ht="21.75" hidden="1" customHeight="1">
      <c r="A40" s="1216"/>
      <c r="B40" s="1207"/>
      <c r="C40" s="1130"/>
      <c r="D40" s="1205"/>
      <c r="E40" s="1206"/>
    </row>
    <row r="41" spans="1:5" ht="21.75" hidden="1" customHeight="1">
      <c r="A41" s="1216">
        <v>16</v>
      </c>
      <c r="B41" s="1210"/>
      <c r="C41" s="1204"/>
      <c r="D41" s="1205"/>
      <c r="E41" s="1206"/>
    </row>
    <row r="42" spans="1:5" ht="21.75" hidden="1" customHeight="1">
      <c r="A42" s="1216"/>
      <c r="B42" s="1207"/>
      <c r="C42" s="1130"/>
      <c r="D42" s="1205"/>
      <c r="E42" s="1206"/>
    </row>
    <row r="43" spans="1:5" ht="21.65" hidden="1" customHeight="1">
      <c r="A43" s="1216">
        <v>17</v>
      </c>
      <c r="B43" s="1125"/>
      <c r="C43" s="1120"/>
      <c r="D43" s="1208"/>
      <c r="E43" s="1209"/>
    </row>
    <row r="44" spans="1:5" ht="21.75" hidden="1" customHeight="1">
      <c r="A44" s="1216"/>
      <c r="B44" s="1207"/>
      <c r="C44" s="1130"/>
      <c r="D44" s="1205"/>
      <c r="E44" s="1206"/>
    </row>
    <row r="45" spans="1:5" ht="21.75" hidden="1" customHeight="1">
      <c r="A45" s="1216">
        <v>18</v>
      </c>
      <c r="B45" s="1210"/>
      <c r="C45" s="1204"/>
      <c r="D45" s="1205"/>
      <c r="E45" s="1206"/>
    </row>
    <row r="46" spans="1:5" ht="21.75" hidden="1" customHeight="1">
      <c r="A46" s="1216"/>
      <c r="B46" s="1207"/>
      <c r="C46" s="1130"/>
      <c r="D46" s="1205"/>
      <c r="E46" s="1206"/>
    </row>
    <row r="47" spans="1:5" ht="21.75" hidden="1" customHeight="1">
      <c r="A47" s="1216">
        <v>19</v>
      </c>
      <c r="B47" s="1210"/>
      <c r="C47" s="1204"/>
      <c r="D47" s="1205"/>
      <c r="E47" s="1206"/>
    </row>
    <row r="48" spans="1:5" ht="21.75" hidden="1" customHeight="1">
      <c r="A48" s="1216"/>
      <c r="B48" s="1207"/>
      <c r="C48" s="1130"/>
      <c r="D48" s="1205"/>
      <c r="E48" s="1206"/>
    </row>
    <row r="49" spans="1:5" ht="21.75" hidden="1" customHeight="1">
      <c r="A49" s="1216">
        <v>20</v>
      </c>
      <c r="B49" s="1210"/>
      <c r="C49" s="1204"/>
      <c r="D49" s="1205"/>
      <c r="E49" s="1206"/>
    </row>
    <row r="50" spans="1:5" ht="21.75" hidden="1" customHeight="1">
      <c r="A50" s="1216"/>
      <c r="B50" s="1207"/>
      <c r="C50" s="1130"/>
      <c r="D50" s="1205"/>
      <c r="E50" s="1206"/>
    </row>
    <row r="51" spans="1:5" ht="21.75" hidden="1" customHeight="1">
      <c r="A51" s="1216">
        <v>21</v>
      </c>
      <c r="B51" s="1210"/>
      <c r="C51" s="1204"/>
      <c r="D51" s="1205"/>
      <c r="E51" s="1206"/>
    </row>
    <row r="52" spans="1:5" ht="21.75" hidden="1" customHeight="1">
      <c r="A52" s="1216"/>
      <c r="B52" s="1207"/>
      <c r="C52" s="1130"/>
      <c r="D52" s="1205"/>
      <c r="E52" s="1206"/>
    </row>
    <row r="53" spans="1:5" ht="21.75" hidden="1" customHeight="1">
      <c r="A53" s="1216">
        <v>22</v>
      </c>
      <c r="B53" s="1210"/>
      <c r="C53" s="1204"/>
      <c r="D53" s="1205"/>
      <c r="E53" s="1206"/>
    </row>
    <row r="54" spans="1:5" ht="21.75" hidden="1" customHeight="1">
      <c r="A54" s="1216"/>
      <c r="B54" s="1207"/>
      <c r="C54" s="1130"/>
      <c r="D54" s="1205"/>
      <c r="E54" s="1206"/>
    </row>
    <row r="55" spans="1:5" ht="21.75" hidden="1" customHeight="1">
      <c r="A55" s="1216">
        <v>23</v>
      </c>
      <c r="B55" s="1210"/>
      <c r="C55" s="1204"/>
      <c r="D55" s="1205"/>
      <c r="E55" s="1206"/>
    </row>
    <row r="56" spans="1:5" ht="21.75" hidden="1" customHeight="1">
      <c r="A56" s="1216"/>
      <c r="B56" s="1207"/>
      <c r="C56" s="1130"/>
      <c r="D56" s="1205"/>
      <c r="E56" s="1206"/>
    </row>
    <row r="57" spans="1:5" ht="21.75" hidden="1" customHeight="1">
      <c r="A57" s="1216">
        <v>24</v>
      </c>
      <c r="B57" s="1210"/>
      <c r="C57" s="1204"/>
      <c r="D57" s="1205"/>
      <c r="E57" s="1206"/>
    </row>
    <row r="58" spans="1:5" ht="21.75" hidden="1" customHeight="1">
      <c r="A58" s="1216"/>
      <c r="B58" s="1207"/>
      <c r="C58" s="1130"/>
      <c r="D58" s="1205"/>
      <c r="E58" s="1206"/>
    </row>
    <row r="59" spans="1:5" ht="21.75" hidden="1" customHeight="1">
      <c r="A59" s="1216">
        <v>25</v>
      </c>
      <c r="B59" s="1210"/>
      <c r="C59" s="1204"/>
      <c r="D59" s="1205"/>
      <c r="E59" s="1206"/>
    </row>
    <row r="60" spans="1:5" ht="21.75" hidden="1" customHeight="1">
      <c r="A60" s="1216"/>
      <c r="B60" s="1207"/>
      <c r="C60" s="1130"/>
      <c r="D60" s="1205"/>
      <c r="E60" s="1206"/>
    </row>
    <row r="61" spans="1:5" ht="21.75" hidden="1" customHeight="1">
      <c r="A61" s="1216">
        <v>26</v>
      </c>
      <c r="B61" s="1210"/>
      <c r="C61" s="1204"/>
      <c r="D61" s="1205"/>
      <c r="E61" s="1206"/>
    </row>
    <row r="62" spans="1:5" ht="21.75" hidden="1" customHeight="1">
      <c r="A62" s="1216"/>
      <c r="B62" s="1207"/>
      <c r="C62" s="1130"/>
      <c r="D62" s="1205"/>
      <c r="E62" s="1206"/>
    </row>
    <row r="63" spans="1:5" ht="21.75" hidden="1" customHeight="1">
      <c r="A63" s="1216">
        <v>27</v>
      </c>
      <c r="B63" s="1210"/>
      <c r="C63" s="1204"/>
      <c r="D63" s="1205"/>
      <c r="E63" s="1206"/>
    </row>
    <row r="64" spans="1:5" ht="21.75" hidden="1" customHeight="1">
      <c r="A64" s="1216"/>
      <c r="B64" s="1207"/>
      <c r="C64" s="1130"/>
      <c r="D64" s="1205"/>
      <c r="E64" s="1206"/>
    </row>
    <row r="65" spans="1:5" ht="21.75" hidden="1" customHeight="1">
      <c r="A65" s="1216">
        <v>28</v>
      </c>
      <c r="B65" s="1210"/>
      <c r="C65" s="1204"/>
      <c r="D65" s="1205"/>
      <c r="E65" s="1206"/>
    </row>
    <row r="66" spans="1:5" ht="21.75" hidden="1" customHeight="1">
      <c r="A66" s="1216"/>
      <c r="B66" s="1207"/>
      <c r="C66" s="1130"/>
      <c r="D66" s="1205"/>
      <c r="E66" s="1206"/>
    </row>
    <row r="67" spans="1:5" ht="21.75" hidden="1" customHeight="1">
      <c r="A67" s="1216">
        <v>29</v>
      </c>
      <c r="B67" s="1210"/>
      <c r="C67" s="1204"/>
      <c r="D67" s="1205"/>
      <c r="E67" s="1206"/>
    </row>
    <row r="68" spans="1:5" ht="21.75" hidden="1" customHeight="1">
      <c r="A68" s="1216"/>
      <c r="B68" s="1207"/>
      <c r="C68" s="1130"/>
      <c r="D68" s="1205"/>
      <c r="E68" s="1206"/>
    </row>
    <row r="69" spans="1:5" ht="21.75" hidden="1" customHeight="1">
      <c r="A69" s="1216">
        <v>30</v>
      </c>
      <c r="B69" s="1210"/>
      <c r="C69" s="1204"/>
      <c r="D69" s="1205"/>
      <c r="E69" s="1206"/>
    </row>
    <row r="70" spans="1:5" ht="21.75" hidden="1" customHeight="1">
      <c r="A70" s="1216"/>
      <c r="B70" s="1207"/>
      <c r="C70" s="1130"/>
      <c r="D70" s="1205"/>
      <c r="E70" s="1206"/>
    </row>
    <row r="71" spans="1:5" ht="21.75" hidden="1" customHeight="1">
      <c r="A71" s="1216">
        <v>31</v>
      </c>
      <c r="B71" s="1210"/>
      <c r="C71" s="1204"/>
      <c r="D71" s="1205"/>
      <c r="E71" s="1206"/>
    </row>
    <row r="72" spans="1:5" ht="21.75" hidden="1" customHeight="1">
      <c r="A72" s="1216"/>
      <c r="B72" s="1207"/>
      <c r="C72" s="1130"/>
      <c r="D72" s="1205"/>
      <c r="E72" s="1206"/>
    </row>
    <row r="73" spans="1:5" ht="21.75" hidden="1" customHeight="1">
      <c r="A73" s="1216">
        <v>32</v>
      </c>
      <c r="B73" s="1210"/>
      <c r="C73" s="1204"/>
      <c r="D73" s="1205"/>
      <c r="E73" s="1206"/>
    </row>
    <row r="74" spans="1:5" ht="21.75" hidden="1" customHeight="1">
      <c r="A74" s="1216"/>
      <c r="B74" s="1207"/>
      <c r="C74" s="1130"/>
      <c r="D74" s="1205"/>
      <c r="E74" s="1206"/>
    </row>
    <row r="75" spans="1:5" ht="21.75" hidden="1" customHeight="1">
      <c r="A75" s="1216">
        <v>33</v>
      </c>
      <c r="B75" s="1210"/>
      <c r="C75" s="1204"/>
      <c r="D75" s="1205"/>
      <c r="E75" s="1206"/>
    </row>
    <row r="76" spans="1:5" ht="21.75" hidden="1" customHeight="1">
      <c r="A76" s="1216"/>
      <c r="B76" s="1207"/>
      <c r="C76" s="1130"/>
      <c r="D76" s="1205"/>
      <c r="E76" s="1206"/>
    </row>
    <row r="77" spans="1:5" ht="21.75" hidden="1" customHeight="1">
      <c r="A77" s="1216">
        <v>34</v>
      </c>
      <c r="B77" s="1210"/>
      <c r="C77" s="1204"/>
      <c r="D77" s="1205"/>
      <c r="E77" s="1206"/>
    </row>
    <row r="78" spans="1:5" ht="21.75" hidden="1" customHeight="1">
      <c r="A78" s="1216"/>
      <c r="B78" s="1207"/>
      <c r="C78" s="1130"/>
      <c r="D78" s="1205"/>
      <c r="E78" s="1206"/>
    </row>
    <row r="79" spans="1:5" ht="21.75" hidden="1" customHeight="1">
      <c r="A79" s="1216">
        <v>35</v>
      </c>
      <c r="B79" s="1210"/>
      <c r="C79" s="1204"/>
      <c r="D79" s="1205"/>
      <c r="E79" s="1206"/>
    </row>
    <row r="80" spans="1:5" ht="21.75" hidden="1" customHeight="1">
      <c r="A80" s="1216"/>
      <c r="B80" s="1126"/>
      <c r="C80" s="1121"/>
      <c r="D80" s="1211"/>
      <c r="E80" s="1212"/>
    </row>
    <row r="81" spans="1:5" ht="21.75" hidden="1" customHeight="1">
      <c r="A81" s="1216">
        <v>36</v>
      </c>
      <c r="B81" s="1210"/>
      <c r="C81" s="1204"/>
      <c r="D81" s="1205"/>
      <c r="E81" s="1206"/>
    </row>
    <row r="82" spans="1:5" ht="21.75" hidden="1" customHeight="1">
      <c r="A82" s="1216"/>
      <c r="B82" s="1207"/>
      <c r="C82" s="1130"/>
      <c r="D82" s="1205"/>
      <c r="E82" s="1206"/>
    </row>
    <row r="83" spans="1:5" ht="21.75" hidden="1" customHeight="1">
      <c r="A83" s="1216">
        <v>37</v>
      </c>
      <c r="B83" s="1210"/>
      <c r="C83" s="1204"/>
      <c r="D83" s="1205"/>
      <c r="E83" s="1206"/>
    </row>
    <row r="84" spans="1:5" ht="21.75" hidden="1" customHeight="1">
      <c r="A84" s="1216"/>
      <c r="B84" s="1207"/>
      <c r="C84" s="1130"/>
      <c r="D84" s="1205"/>
      <c r="E84" s="1206"/>
    </row>
    <row r="85" spans="1:5" ht="21.75" hidden="1" customHeight="1">
      <c r="A85" s="1216">
        <v>38</v>
      </c>
      <c r="B85" s="1210"/>
      <c r="C85" s="1204"/>
      <c r="D85" s="1205"/>
      <c r="E85" s="1206"/>
    </row>
    <row r="86" spans="1:5" ht="21.75" hidden="1" customHeight="1">
      <c r="A86" s="1216"/>
      <c r="B86" s="1207"/>
      <c r="C86" s="1130"/>
      <c r="D86" s="1205"/>
      <c r="E86" s="1206"/>
    </row>
    <row r="87" spans="1:5" ht="21.75" hidden="1" customHeight="1">
      <c r="A87" s="1216">
        <v>39</v>
      </c>
      <c r="B87" s="1210"/>
      <c r="C87" s="1204"/>
      <c r="D87" s="1205"/>
      <c r="E87" s="1206"/>
    </row>
    <row r="88" spans="1:5" ht="21.75" hidden="1" customHeight="1">
      <c r="A88" s="1216"/>
      <c r="B88" s="1207"/>
      <c r="C88" s="1130"/>
      <c r="D88" s="1205"/>
      <c r="E88" s="1206"/>
    </row>
    <row r="89" spans="1:5" ht="21.75" hidden="1" customHeight="1">
      <c r="A89" s="1216">
        <v>40</v>
      </c>
      <c r="B89" s="1210"/>
      <c r="C89" s="1204"/>
      <c r="D89" s="1205"/>
      <c r="E89" s="1206"/>
    </row>
    <row r="90" spans="1:5" ht="21.75" hidden="1" customHeight="1">
      <c r="A90" s="1216"/>
      <c r="B90" s="1207"/>
      <c r="C90" s="1130"/>
      <c r="D90" s="1205"/>
      <c r="E90" s="1206"/>
    </row>
    <row r="91" spans="1:5" ht="21.75" hidden="1" customHeight="1">
      <c r="A91" s="1216">
        <v>41</v>
      </c>
      <c r="B91" s="1210"/>
      <c r="C91" s="1204"/>
      <c r="D91" s="1205"/>
      <c r="E91" s="1206"/>
    </row>
    <row r="92" spans="1:5" ht="21.75" hidden="1" customHeight="1">
      <c r="A92" s="1216"/>
      <c r="B92" s="1207"/>
      <c r="C92" s="1130"/>
      <c r="D92" s="1205"/>
      <c r="E92" s="1206"/>
    </row>
    <row r="93" spans="1:5" ht="21.75" hidden="1" customHeight="1">
      <c r="A93" s="1216">
        <v>42</v>
      </c>
      <c r="B93" s="1210"/>
      <c r="C93" s="1204"/>
      <c r="D93" s="1205"/>
      <c r="E93" s="1206"/>
    </row>
    <row r="94" spans="1:5" ht="21.75" hidden="1" customHeight="1">
      <c r="A94" s="1216"/>
      <c r="B94" s="1126"/>
      <c r="C94" s="1121"/>
      <c r="D94" s="1211"/>
      <c r="E94" s="1212"/>
    </row>
    <row r="95" spans="1:5" ht="21.75" hidden="1" customHeight="1">
      <c r="A95" s="1216">
        <v>43</v>
      </c>
      <c r="B95" s="1210"/>
      <c r="C95" s="1204"/>
      <c r="D95" s="1205"/>
      <c r="E95" s="1206"/>
    </row>
    <row r="96" spans="1:5" ht="21.75" hidden="1" customHeight="1">
      <c r="A96" s="1216"/>
      <c r="B96" s="1207"/>
      <c r="C96" s="1130"/>
      <c r="D96" s="1205"/>
      <c r="E96" s="1206"/>
    </row>
    <row r="97" spans="1:5" ht="21.75" hidden="1" customHeight="1">
      <c r="A97" s="1216">
        <v>44</v>
      </c>
      <c r="B97" s="1210"/>
      <c r="C97" s="1204"/>
      <c r="D97" s="1205"/>
      <c r="E97" s="1206"/>
    </row>
    <row r="98" spans="1:5" ht="21.75" hidden="1" customHeight="1">
      <c r="A98" s="1216"/>
      <c r="B98" s="1207"/>
      <c r="C98" s="1130"/>
      <c r="D98" s="1205"/>
      <c r="E98" s="1206"/>
    </row>
    <row r="99" spans="1:5" ht="21.75" hidden="1" customHeight="1">
      <c r="A99" s="1216">
        <v>45</v>
      </c>
      <c r="B99" s="1210"/>
      <c r="C99" s="1204"/>
      <c r="D99" s="1205"/>
      <c r="E99" s="1206"/>
    </row>
    <row r="100" spans="1:5" ht="21.75" hidden="1" customHeight="1">
      <c r="A100" s="1216"/>
      <c r="B100" s="1207"/>
      <c r="C100" s="1130"/>
      <c r="D100" s="1205"/>
      <c r="E100" s="1206"/>
    </row>
    <row r="101" spans="1:5" ht="21.75" hidden="1" customHeight="1">
      <c r="A101" s="1216">
        <v>46</v>
      </c>
      <c r="B101" s="1210"/>
      <c r="C101" s="1204"/>
      <c r="D101" s="1205"/>
      <c r="E101" s="1206"/>
    </row>
    <row r="102" spans="1:5" ht="21.75" hidden="1" customHeight="1">
      <c r="A102" s="1216"/>
      <c r="B102" s="1207"/>
      <c r="C102" s="1130"/>
      <c r="D102" s="1205"/>
      <c r="E102" s="1206"/>
    </row>
    <row r="103" spans="1:5" ht="21.75" hidden="1" customHeight="1">
      <c r="A103" s="1216">
        <v>47</v>
      </c>
      <c r="B103" s="1210"/>
      <c r="C103" s="1204"/>
      <c r="D103" s="1205"/>
      <c r="E103" s="1206"/>
    </row>
    <row r="104" spans="1:5" ht="21.75" hidden="1" customHeight="1">
      <c r="A104" s="1216"/>
      <c r="B104" s="1207"/>
      <c r="C104" s="1130"/>
      <c r="D104" s="1205"/>
      <c r="E104" s="1206"/>
    </row>
    <row r="105" spans="1:5" ht="21.75" hidden="1" customHeight="1">
      <c r="A105" s="1216">
        <v>48</v>
      </c>
      <c r="B105" s="1210"/>
      <c r="C105" s="1204"/>
      <c r="D105" s="1205"/>
      <c r="E105" s="1206"/>
    </row>
    <row r="106" spans="1:5" ht="21.75" hidden="1" customHeight="1">
      <c r="A106" s="1216"/>
      <c r="B106" s="1207"/>
      <c r="C106" s="1130"/>
      <c r="D106" s="1205"/>
      <c r="E106" s="1206"/>
    </row>
    <row r="107" spans="1:5" ht="21.75" hidden="1" customHeight="1">
      <c r="A107" s="1216">
        <v>49</v>
      </c>
      <c r="B107" s="1210"/>
      <c r="C107" s="1204"/>
      <c r="D107" s="1205"/>
      <c r="E107" s="1206"/>
    </row>
    <row r="108" spans="1:5" ht="21.75" hidden="1" customHeight="1">
      <c r="A108" s="1216"/>
      <c r="B108" s="1126"/>
      <c r="C108" s="1121"/>
      <c r="D108" s="1211"/>
      <c r="E108" s="1212"/>
    </row>
    <row r="109" spans="1:5" ht="21.75" hidden="1" customHeight="1">
      <c r="A109" s="1216">
        <v>50</v>
      </c>
      <c r="B109" s="1210"/>
      <c r="C109" s="1204"/>
      <c r="D109" s="1205"/>
      <c r="E109" s="1206"/>
    </row>
    <row r="110" spans="1:5" ht="21.75" hidden="1" customHeight="1">
      <c r="A110" s="1216"/>
      <c r="B110" s="1207"/>
      <c r="C110" s="1130"/>
      <c r="D110" s="1205"/>
      <c r="E110" s="1206"/>
    </row>
    <row r="111" spans="1:5" ht="21.75" hidden="1" customHeight="1">
      <c r="A111" s="1216">
        <v>51</v>
      </c>
      <c r="B111" s="1210"/>
      <c r="C111" s="1204"/>
      <c r="D111" s="1205"/>
      <c r="E111" s="1206"/>
    </row>
    <row r="112" spans="1:5" ht="21.75" hidden="1" customHeight="1">
      <c r="A112" s="1216"/>
      <c r="B112" s="1207"/>
      <c r="C112" s="1130"/>
      <c r="D112" s="1205"/>
      <c r="E112" s="1206"/>
    </row>
    <row r="113" spans="1:5" ht="21.75" hidden="1" customHeight="1">
      <c r="A113" s="1216">
        <v>52</v>
      </c>
      <c r="B113" s="1210"/>
      <c r="C113" s="1204"/>
      <c r="D113" s="1205"/>
      <c r="E113" s="1206"/>
    </row>
    <row r="114" spans="1:5" ht="21.75" hidden="1" customHeight="1">
      <c r="A114" s="1216"/>
      <c r="B114" s="1207"/>
      <c r="C114" s="1130"/>
      <c r="D114" s="1205"/>
      <c r="E114" s="1206"/>
    </row>
    <row r="115" spans="1:5" ht="21.75" hidden="1" customHeight="1">
      <c r="A115" s="1216">
        <v>53</v>
      </c>
      <c r="B115" s="1210"/>
      <c r="C115" s="1204"/>
      <c r="D115" s="1205"/>
      <c r="E115" s="1206"/>
    </row>
    <row r="116" spans="1:5" ht="21.75" hidden="1" customHeight="1">
      <c r="A116" s="1216"/>
      <c r="B116" s="1207"/>
      <c r="C116" s="1130"/>
      <c r="D116" s="1221"/>
      <c r="E116" s="1222"/>
    </row>
    <row r="117" spans="1:5" ht="21.75" hidden="1" customHeight="1">
      <c r="A117" s="1216">
        <v>54</v>
      </c>
      <c r="B117" s="1223"/>
      <c r="C117" s="1225"/>
      <c r="D117" s="1227"/>
      <c r="E117" s="1215"/>
    </row>
    <row r="118" spans="1:5" ht="21.75" hidden="1" customHeight="1">
      <c r="A118" s="1216"/>
      <c r="B118" s="1224"/>
      <c r="C118" s="1226"/>
      <c r="D118" s="1228"/>
      <c r="E118" s="1229"/>
    </row>
    <row r="119" spans="1:5" ht="21.75" hidden="1" customHeight="1">
      <c r="A119" s="1216">
        <v>55</v>
      </c>
      <c r="B119" s="1210"/>
      <c r="C119" s="1213"/>
      <c r="D119" s="1219"/>
      <c r="E119" s="1220"/>
    </row>
    <row r="120" spans="1:5" ht="21.75" hidden="1" customHeight="1">
      <c r="A120" s="1216"/>
      <c r="B120" s="1210"/>
      <c r="C120" s="1218"/>
      <c r="D120" s="1221"/>
      <c r="E120" s="1222"/>
    </row>
    <row r="121" spans="1:5" ht="21.75" hidden="1" customHeight="1">
      <c r="A121" s="1216">
        <v>56</v>
      </c>
      <c r="B121" s="1217"/>
      <c r="C121" s="1213"/>
      <c r="D121" s="1214"/>
      <c r="E121" s="1215"/>
    </row>
    <row r="122" spans="1:5" ht="21.75" hidden="1" customHeight="1">
      <c r="A122" s="1216"/>
      <c r="B122" s="1207"/>
      <c r="C122" s="1130"/>
      <c r="D122" s="1205"/>
      <c r="E122" s="1206"/>
    </row>
    <row r="123" spans="1:5" ht="21.75" hidden="1" customHeight="1">
      <c r="A123" s="1216">
        <v>57</v>
      </c>
      <c r="B123" s="1210"/>
      <c r="C123" s="1204"/>
      <c r="D123" s="1205"/>
      <c r="E123" s="1206"/>
    </row>
    <row r="124" spans="1:5" ht="21.75" hidden="1" customHeight="1">
      <c r="A124" s="1216"/>
      <c r="B124" s="1207"/>
      <c r="C124" s="1130"/>
      <c r="D124" s="1205"/>
      <c r="E124" s="1206"/>
    </row>
    <row r="125" spans="1:5" ht="21.75" hidden="1" customHeight="1">
      <c r="A125" s="1216">
        <v>58</v>
      </c>
      <c r="B125" s="1210"/>
      <c r="C125" s="1204"/>
      <c r="D125" s="1205"/>
      <c r="E125" s="1206"/>
    </row>
    <row r="126" spans="1:5" ht="21.75" hidden="1" customHeight="1">
      <c r="A126" s="1216"/>
      <c r="B126" s="1207"/>
      <c r="C126" s="1130"/>
      <c r="D126" s="1205"/>
      <c r="E126" s="1206"/>
    </row>
    <row r="127" spans="1:5" ht="21.75" hidden="1" customHeight="1">
      <c r="A127" s="1216">
        <v>59</v>
      </c>
      <c r="B127" s="1210"/>
      <c r="C127" s="1204"/>
      <c r="D127" s="1205"/>
      <c r="E127" s="1206"/>
    </row>
    <row r="128" spans="1:5" ht="21.75" hidden="1" customHeight="1">
      <c r="A128" s="1216"/>
      <c r="B128" s="1207"/>
      <c r="C128" s="1130"/>
      <c r="D128" s="1205"/>
      <c r="E128" s="1206"/>
    </row>
    <row r="129" spans="1:8" ht="21.75" hidden="1" customHeight="1">
      <c r="A129" s="1216">
        <v>60</v>
      </c>
      <c r="B129" s="1210"/>
      <c r="C129" s="1204"/>
      <c r="D129" s="1205"/>
      <c r="E129" s="1206"/>
    </row>
    <row r="130" spans="1:8" ht="21.75" hidden="1" customHeight="1">
      <c r="A130" s="1216"/>
      <c r="B130" s="1126"/>
      <c r="C130" s="1121"/>
      <c r="D130" s="1211"/>
      <c r="E130" s="1212"/>
    </row>
    <row r="131" spans="1:8" ht="15.75" customHeight="1">
      <c r="A131" s="174"/>
      <c r="B131" s="179"/>
      <c r="C131" s="179"/>
      <c r="D131" s="174"/>
      <c r="E131" s="174"/>
    </row>
    <row r="132" spans="1:8" ht="15.75" customHeight="1">
      <c r="A132" s="180"/>
      <c r="B132" s="181" t="s">
        <v>1230</v>
      </c>
      <c r="C132" s="181"/>
      <c r="D132" s="181"/>
      <c r="E132" s="181"/>
      <c r="F132" s="26"/>
    </row>
    <row r="133" spans="1:8" ht="15.75" customHeight="1">
      <c r="A133" s="174"/>
      <c r="B133" s="174" t="s">
        <v>1324</v>
      </c>
      <c r="C133" s="174"/>
      <c r="D133" s="174"/>
      <c r="E133" s="174"/>
      <c r="F133" s="26"/>
    </row>
    <row r="134" spans="1:8" ht="15.75" customHeight="1">
      <c r="A134" s="174"/>
      <c r="B134" s="174" t="s">
        <v>1325</v>
      </c>
      <c r="C134" s="174"/>
      <c r="D134" s="174"/>
      <c r="E134" s="174"/>
      <c r="F134" s="26"/>
    </row>
    <row r="135" spans="1:8" ht="15" customHeight="1">
      <c r="A135" s="174"/>
      <c r="B135" s="174" t="s">
        <v>1326</v>
      </c>
      <c r="C135" s="174"/>
      <c r="D135" s="181"/>
      <c r="E135" s="182"/>
      <c r="F135" s="45"/>
      <c r="G135" s="46"/>
      <c r="H135" s="46"/>
    </row>
    <row r="136" spans="1:8" ht="15" customHeight="1">
      <c r="A136" s="174"/>
      <c r="B136" s="174" t="s">
        <v>1327</v>
      </c>
      <c r="C136" s="174"/>
      <c r="D136" s="174"/>
      <c r="E136" s="182"/>
      <c r="F136" s="45"/>
      <c r="G136" s="46"/>
      <c r="H136" s="46"/>
    </row>
    <row r="137" spans="1:8" ht="15" customHeight="1">
      <c r="A137" s="26"/>
      <c r="B137" s="47"/>
      <c r="C137" s="47"/>
      <c r="D137" s="45"/>
      <c r="E137" s="45"/>
      <c r="F137" s="46"/>
      <c r="G137" s="46"/>
    </row>
    <row r="138" spans="1:8" ht="15" customHeight="1">
      <c r="A138" s="26"/>
      <c r="B138" s="47"/>
      <c r="C138" s="47"/>
      <c r="D138" s="44"/>
      <c r="E138" s="45"/>
      <c r="F138" s="46"/>
      <c r="G138" s="46"/>
    </row>
    <row r="139" spans="1:8" ht="15" customHeight="1">
      <c r="A139" s="26"/>
      <c r="B139" s="45"/>
      <c r="C139" s="47"/>
      <c r="D139" s="44"/>
      <c r="E139" s="44"/>
      <c r="F139" s="46"/>
      <c r="G139" s="46"/>
    </row>
    <row r="140" spans="1:8" ht="15" customHeight="1">
      <c r="A140" s="26"/>
      <c r="B140" s="45"/>
      <c r="C140" s="45"/>
      <c r="D140" s="44"/>
      <c r="E140" s="44"/>
      <c r="F140" s="46"/>
      <c r="G140" s="46"/>
    </row>
    <row r="141" spans="1:8" ht="15" customHeight="1">
      <c r="A141" s="26"/>
      <c r="B141" s="26"/>
      <c r="C141" s="45"/>
      <c r="D141" s="45"/>
      <c r="E141" s="26"/>
    </row>
    <row r="142" spans="1:8" ht="15" customHeight="1">
      <c r="A142" s="26"/>
      <c r="B142" s="45"/>
      <c r="C142" s="45"/>
      <c r="D142" s="45"/>
      <c r="E142" s="45"/>
    </row>
    <row r="143" spans="1:8" ht="15" customHeight="1">
      <c r="A143" s="26"/>
      <c r="B143" s="26"/>
      <c r="C143" s="26"/>
      <c r="D143" s="26"/>
      <c r="E143" s="45"/>
    </row>
    <row r="144" spans="1:8" ht="15" customHeight="1">
      <c r="A144" s="26"/>
      <c r="B144" s="45"/>
      <c r="C144" s="45"/>
      <c r="D144" s="45"/>
      <c r="E144" s="26"/>
    </row>
    <row r="145" spans="1:5" ht="15" customHeight="1">
      <c r="A145" s="26"/>
      <c r="B145" s="48"/>
      <c r="C145" s="45"/>
      <c r="D145" s="45"/>
      <c r="E145" s="45"/>
    </row>
    <row r="146" spans="1:5" ht="15" customHeight="1">
      <c r="A146" s="26"/>
      <c r="B146" s="45"/>
      <c r="C146" s="45"/>
      <c r="D146" s="45"/>
      <c r="E146" s="45"/>
    </row>
    <row r="147" spans="1:5" ht="15" customHeight="1">
      <c r="A147" s="26"/>
      <c r="B147" s="45"/>
      <c r="C147" s="45"/>
      <c r="D147" s="45"/>
      <c r="E147" s="45"/>
    </row>
    <row r="148" spans="1:5" ht="15" customHeight="1">
      <c r="A148" s="26"/>
      <c r="B148" s="45"/>
      <c r="C148" s="45"/>
      <c r="D148" s="45"/>
      <c r="E148" s="45"/>
    </row>
    <row r="149" spans="1:5" ht="15" customHeight="1">
      <c r="A149" s="26"/>
      <c r="B149" s="45"/>
      <c r="C149" s="45"/>
      <c r="D149" s="45"/>
      <c r="E149" s="45"/>
    </row>
    <row r="150" spans="1:5" ht="15" customHeight="1">
      <c r="B150" s="46"/>
      <c r="C150" s="46"/>
      <c r="D150" s="46"/>
      <c r="E150" s="46"/>
    </row>
    <row r="151" spans="1:5" ht="15" customHeight="1">
      <c r="B151" s="46"/>
      <c r="C151" s="46"/>
      <c r="D151" s="46"/>
      <c r="E151" s="46"/>
    </row>
    <row r="152" spans="1:5" ht="15" customHeight="1">
      <c r="B152" s="46"/>
      <c r="C152" s="46"/>
      <c r="D152" s="46"/>
      <c r="E152" s="46"/>
    </row>
    <row r="153" spans="1:5" ht="15" customHeight="1">
      <c r="B153" s="46"/>
      <c r="C153" s="46"/>
      <c r="D153" s="46"/>
      <c r="E153" s="46"/>
    </row>
    <row r="154" spans="1:5" ht="15" customHeight="1">
      <c r="B154" s="46"/>
      <c r="C154" s="46"/>
      <c r="D154" s="46"/>
      <c r="E154" s="46"/>
    </row>
    <row r="155" spans="1:5" ht="15" customHeight="1">
      <c r="B155" s="46"/>
      <c r="C155" s="46"/>
      <c r="D155" s="46"/>
      <c r="E155" s="46"/>
    </row>
    <row r="156" spans="1:5" ht="15" customHeight="1">
      <c r="B156" s="46"/>
      <c r="C156" s="46"/>
      <c r="D156" s="46"/>
      <c r="E156" s="46"/>
    </row>
    <row r="157" spans="1:5" ht="15" customHeight="1">
      <c r="B157" s="46"/>
      <c r="C157" s="46"/>
      <c r="D157" s="46"/>
      <c r="E157" s="46"/>
    </row>
    <row r="158" spans="1:5" ht="15" customHeight="1">
      <c r="B158" s="46"/>
      <c r="C158" s="46"/>
      <c r="D158" s="46"/>
      <c r="E158" s="46"/>
    </row>
    <row r="159" spans="1:5" ht="15" customHeight="1">
      <c r="B159" s="46"/>
      <c r="C159" s="46"/>
      <c r="D159" s="46"/>
      <c r="E159" s="46"/>
    </row>
    <row r="160" spans="1:5" ht="15" customHeight="1">
      <c r="B160" s="46"/>
      <c r="C160" s="46"/>
      <c r="D160" s="46"/>
      <c r="E160" s="46"/>
    </row>
    <row r="161" spans="2:5" ht="15" customHeight="1">
      <c r="B161" s="46"/>
      <c r="C161" s="46"/>
      <c r="D161" s="46"/>
      <c r="E161" s="46"/>
    </row>
    <row r="162" spans="2:5" ht="15" customHeight="1">
      <c r="B162" s="46"/>
      <c r="C162" s="46"/>
      <c r="D162" s="46"/>
      <c r="E162" s="46"/>
    </row>
    <row r="163" spans="2:5" ht="15" customHeight="1">
      <c r="B163" s="46"/>
      <c r="C163" s="46"/>
      <c r="D163" s="46"/>
      <c r="E163" s="46"/>
    </row>
    <row r="164" spans="2:5" ht="15" customHeight="1">
      <c r="B164" s="46"/>
      <c r="C164" s="46"/>
      <c r="D164" s="46"/>
      <c r="E164" s="46"/>
    </row>
    <row r="165" spans="2:5" ht="15" customHeight="1">
      <c r="B165" s="46"/>
      <c r="C165" s="46"/>
      <c r="D165" s="46"/>
      <c r="E165" s="46"/>
    </row>
    <row r="166" spans="2:5" ht="15" customHeight="1">
      <c r="B166" s="46"/>
      <c r="C166" s="46"/>
      <c r="D166" s="46"/>
      <c r="E166" s="46"/>
    </row>
    <row r="167" spans="2:5" ht="15" customHeight="1">
      <c r="B167" s="46"/>
      <c r="C167" s="46"/>
      <c r="D167" s="46"/>
      <c r="E167" s="46"/>
    </row>
    <row r="168" spans="2:5" ht="15" customHeight="1">
      <c r="B168" s="46"/>
      <c r="C168" s="46"/>
      <c r="D168" s="46"/>
      <c r="E168" s="46"/>
    </row>
  </sheetData>
  <sheetProtection algorithmName="SHA-512" hashValue="QEFGvalJVLDovUDsKoerQLU3K9t8g6d3vDKa+yBQqlT9erXnpbBlTW4hxowL/5bvwKT1mzn3urF6C5ARwMLodQ==" saltValue="Raq9+r/jrcGSGjMrp1yiFw==" spinCount="100000" sheet="1" formatRows="0" insertColumns="0" insertRows="0" deleteRows="0"/>
  <mergeCells count="248">
    <mergeCell ref="A115:A116"/>
    <mergeCell ref="B115:B116"/>
    <mergeCell ref="C115:C116"/>
    <mergeCell ref="D115:E116"/>
    <mergeCell ref="A101:A102"/>
    <mergeCell ref="B101:B102"/>
    <mergeCell ref="C101:C102"/>
    <mergeCell ref="D101:E102"/>
    <mergeCell ref="A105:A106"/>
    <mergeCell ref="B105:B106"/>
    <mergeCell ref="C105:C106"/>
    <mergeCell ref="D105:E106"/>
    <mergeCell ref="A119:A120"/>
    <mergeCell ref="B119:B120"/>
    <mergeCell ref="C119:C120"/>
    <mergeCell ref="D119:E120"/>
    <mergeCell ref="A107:A108"/>
    <mergeCell ref="B107:B108"/>
    <mergeCell ref="C107:C108"/>
    <mergeCell ref="D107:E108"/>
    <mergeCell ref="A109:A110"/>
    <mergeCell ref="B109:B110"/>
    <mergeCell ref="C109:C110"/>
    <mergeCell ref="D109:E110"/>
    <mergeCell ref="A111:A112"/>
    <mergeCell ref="B111:B112"/>
    <mergeCell ref="C111:C112"/>
    <mergeCell ref="D111:E112"/>
    <mergeCell ref="A113:A114"/>
    <mergeCell ref="B113:B114"/>
    <mergeCell ref="C113:C114"/>
    <mergeCell ref="D113:E114"/>
    <mergeCell ref="A117:A118"/>
    <mergeCell ref="B117:B118"/>
    <mergeCell ref="C117:C118"/>
    <mergeCell ref="D117:E118"/>
    <mergeCell ref="A77:A78"/>
    <mergeCell ref="B77:B78"/>
    <mergeCell ref="C77:C78"/>
    <mergeCell ref="D77:E78"/>
    <mergeCell ref="A79:A80"/>
    <mergeCell ref="B79:B80"/>
    <mergeCell ref="C79:C80"/>
    <mergeCell ref="D79:E80"/>
    <mergeCell ref="A87:A88"/>
    <mergeCell ref="B87:B88"/>
    <mergeCell ref="C87:C88"/>
    <mergeCell ref="D87:E88"/>
    <mergeCell ref="A81:A82"/>
    <mergeCell ref="B81:B82"/>
    <mergeCell ref="C81:C82"/>
    <mergeCell ref="D81:E82"/>
    <mergeCell ref="D85:E86"/>
    <mergeCell ref="A83:A84"/>
    <mergeCell ref="B83:B84"/>
    <mergeCell ref="C83:C84"/>
    <mergeCell ref="D83:E84"/>
    <mergeCell ref="A69:A70"/>
    <mergeCell ref="B69:B70"/>
    <mergeCell ref="C69:C70"/>
    <mergeCell ref="D69:E70"/>
    <mergeCell ref="A71:A72"/>
    <mergeCell ref="B71:B72"/>
    <mergeCell ref="C71:C72"/>
    <mergeCell ref="D71:E72"/>
    <mergeCell ref="A73:A74"/>
    <mergeCell ref="B73:B74"/>
    <mergeCell ref="C73:C74"/>
    <mergeCell ref="D73:E74"/>
    <mergeCell ref="A61:A62"/>
    <mergeCell ref="B61:B62"/>
    <mergeCell ref="C61:C62"/>
    <mergeCell ref="D61:E62"/>
    <mergeCell ref="A67:A68"/>
    <mergeCell ref="B67:B68"/>
    <mergeCell ref="C67:C68"/>
    <mergeCell ref="D67:E68"/>
    <mergeCell ref="A65:A66"/>
    <mergeCell ref="B65:B66"/>
    <mergeCell ref="C65:C66"/>
    <mergeCell ref="D65:E66"/>
    <mergeCell ref="B63:B64"/>
    <mergeCell ref="C63:C64"/>
    <mergeCell ref="A121:A122"/>
    <mergeCell ref="B121:B122"/>
    <mergeCell ref="A75:A76"/>
    <mergeCell ref="B75:B76"/>
    <mergeCell ref="C75:C76"/>
    <mergeCell ref="D75:E76"/>
    <mergeCell ref="A93:A94"/>
    <mergeCell ref="B93:B94"/>
    <mergeCell ref="C93:C94"/>
    <mergeCell ref="D93:E94"/>
    <mergeCell ref="A89:A90"/>
    <mergeCell ref="B89:B90"/>
    <mergeCell ref="C89:C90"/>
    <mergeCell ref="D89:E90"/>
    <mergeCell ref="A91:A92"/>
    <mergeCell ref="B91:B92"/>
    <mergeCell ref="C91:C92"/>
    <mergeCell ref="D91:E92"/>
    <mergeCell ref="A85:A86"/>
    <mergeCell ref="B85:B86"/>
    <mergeCell ref="A99:A100"/>
    <mergeCell ref="B99:B100"/>
    <mergeCell ref="C99:C100"/>
    <mergeCell ref="D99:E100"/>
    <mergeCell ref="A51:A52"/>
    <mergeCell ref="B51:B52"/>
    <mergeCell ref="C51:C52"/>
    <mergeCell ref="D51:E52"/>
    <mergeCell ref="A53:A54"/>
    <mergeCell ref="B53:B54"/>
    <mergeCell ref="C53:C54"/>
    <mergeCell ref="D53:E54"/>
    <mergeCell ref="A123:A124"/>
    <mergeCell ref="B123:B124"/>
    <mergeCell ref="C123:C124"/>
    <mergeCell ref="D123:E124"/>
    <mergeCell ref="A95:A96"/>
    <mergeCell ref="B95:B96"/>
    <mergeCell ref="C95:C96"/>
    <mergeCell ref="D95:E96"/>
    <mergeCell ref="A97:A98"/>
    <mergeCell ref="B97:B98"/>
    <mergeCell ref="C97:C98"/>
    <mergeCell ref="D97:E98"/>
    <mergeCell ref="A103:A104"/>
    <mergeCell ref="B103:B104"/>
    <mergeCell ref="C103:C104"/>
    <mergeCell ref="D103:E104"/>
    <mergeCell ref="A127:A128"/>
    <mergeCell ref="B127:B128"/>
    <mergeCell ref="C127:C128"/>
    <mergeCell ref="D127:E128"/>
    <mergeCell ref="A31:A32"/>
    <mergeCell ref="A47:A48"/>
    <mergeCell ref="B47:B48"/>
    <mergeCell ref="C47:C48"/>
    <mergeCell ref="D47:E48"/>
    <mergeCell ref="A49:A50"/>
    <mergeCell ref="B49:B50"/>
    <mergeCell ref="C49:C50"/>
    <mergeCell ref="D49:E50"/>
    <mergeCell ref="A43:A44"/>
    <mergeCell ref="B43:B44"/>
    <mergeCell ref="C43:C44"/>
    <mergeCell ref="D43:E44"/>
    <mergeCell ref="A45:A46"/>
    <mergeCell ref="B45:B46"/>
    <mergeCell ref="C45:C46"/>
    <mergeCell ref="A57:A58"/>
    <mergeCell ref="B57:B58"/>
    <mergeCell ref="C57:C58"/>
    <mergeCell ref="D57:E58"/>
    <mergeCell ref="A55:A56"/>
    <mergeCell ref="B55:B56"/>
    <mergeCell ref="D55:E56"/>
    <mergeCell ref="A129:A130"/>
    <mergeCell ref="A33:A34"/>
    <mergeCell ref="B33:B34"/>
    <mergeCell ref="C33:C34"/>
    <mergeCell ref="A35:A36"/>
    <mergeCell ref="B35:B36"/>
    <mergeCell ref="C35:C36"/>
    <mergeCell ref="A37:A38"/>
    <mergeCell ref="B37:B38"/>
    <mergeCell ref="C37:C38"/>
    <mergeCell ref="A39:A40"/>
    <mergeCell ref="B39:B40"/>
    <mergeCell ref="C39:C40"/>
    <mergeCell ref="A41:A42"/>
    <mergeCell ref="B41:B42"/>
    <mergeCell ref="A125:A126"/>
    <mergeCell ref="B125:B126"/>
    <mergeCell ref="C125:C126"/>
    <mergeCell ref="C55:C56"/>
    <mergeCell ref="A63:A64"/>
    <mergeCell ref="A59:A60"/>
    <mergeCell ref="D25:E26"/>
    <mergeCell ref="B27:B28"/>
    <mergeCell ref="A21:A22"/>
    <mergeCell ref="A23:A24"/>
    <mergeCell ref="A25:A26"/>
    <mergeCell ref="A27:A28"/>
    <mergeCell ref="A29:A30"/>
    <mergeCell ref="A11:A12"/>
    <mergeCell ref="A13:A14"/>
    <mergeCell ref="A15:A16"/>
    <mergeCell ref="A17:A18"/>
    <mergeCell ref="A19:A20"/>
    <mergeCell ref="D17:E18"/>
    <mergeCell ref="B19:B20"/>
    <mergeCell ref="C19:C20"/>
    <mergeCell ref="D19:E20"/>
    <mergeCell ref="B21:B22"/>
    <mergeCell ref="C21:C22"/>
    <mergeCell ref="D21:E22"/>
    <mergeCell ref="B25:B26"/>
    <mergeCell ref="C25:C26"/>
    <mergeCell ref="C129:C130"/>
    <mergeCell ref="D129:E130"/>
    <mergeCell ref="B129:B130"/>
    <mergeCell ref="B29:B30"/>
    <mergeCell ref="C29:C30"/>
    <mergeCell ref="D29:E30"/>
    <mergeCell ref="B31:B32"/>
    <mergeCell ref="C31:C32"/>
    <mergeCell ref="D31:E32"/>
    <mergeCell ref="D33:E34"/>
    <mergeCell ref="D35:E36"/>
    <mergeCell ref="D37:E38"/>
    <mergeCell ref="D39:E40"/>
    <mergeCell ref="C41:C42"/>
    <mergeCell ref="D41:E42"/>
    <mergeCell ref="D125:E126"/>
    <mergeCell ref="D63:E64"/>
    <mergeCell ref="C121:C122"/>
    <mergeCell ref="D121:E122"/>
    <mergeCell ref="D45:E46"/>
    <mergeCell ref="B59:B60"/>
    <mergeCell ref="C59:C60"/>
    <mergeCell ref="D59:E60"/>
    <mergeCell ref="C85:C86"/>
    <mergeCell ref="A3:E3"/>
    <mergeCell ref="A4:E4"/>
    <mergeCell ref="B7:B8"/>
    <mergeCell ref="D7:E8"/>
    <mergeCell ref="A9:A10"/>
    <mergeCell ref="B9:B10"/>
    <mergeCell ref="C9:C10"/>
    <mergeCell ref="D9:E10"/>
    <mergeCell ref="C27:C28"/>
    <mergeCell ref="D27:E28"/>
    <mergeCell ref="B11:B12"/>
    <mergeCell ref="C11:C12"/>
    <mergeCell ref="D11:E12"/>
    <mergeCell ref="B23:B24"/>
    <mergeCell ref="C23:C24"/>
    <mergeCell ref="D23:E24"/>
    <mergeCell ref="B13:B14"/>
    <mergeCell ref="C13:C14"/>
    <mergeCell ref="D13:E14"/>
    <mergeCell ref="B15:B16"/>
    <mergeCell ref="C15:C16"/>
    <mergeCell ref="D15:E16"/>
    <mergeCell ref="B17:B18"/>
    <mergeCell ref="C17:C18"/>
  </mergeCells>
  <phoneticPr fontId="8"/>
  <printOptions horizontalCentered="1"/>
  <pageMargins left="0.55118110236220474" right="0.39370078740157483" top="0.82677165354330717" bottom="0.59055118110236227" header="0.55118110236220474" footer="0.51181102362204722"/>
  <pageSetup paperSize="9" scale="59" orientation="landscape" horizontalDpi="300" verticalDpi="300" r:id="rId1"/>
  <headerFooter alignWithMargins="0">
    <oddHeader>&amp;F</oddHeader>
  </headerFooter>
  <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0C9EFF-F8AD-4A2D-9208-AEE64CB0361A}">
  <sheetPr codeName="Sheet14">
    <tabColor rgb="FFFF0000"/>
    <pageSetUpPr fitToPage="1"/>
  </sheetPr>
  <dimension ref="A1:AD35"/>
  <sheetViews>
    <sheetView view="pageBreakPreview" zoomScale="86" zoomScaleNormal="85" zoomScaleSheetLayoutView="86" workbookViewId="0">
      <pane xSplit="4" ySplit="1" topLeftCell="M2" activePane="bottomRight" state="frozen"/>
      <selection pane="topRight" activeCell="K11" sqref="K11"/>
      <selection pane="bottomLeft" activeCell="K11" sqref="K11"/>
      <selection pane="bottomRight" activeCell="AB16" sqref="AB16"/>
    </sheetView>
  </sheetViews>
  <sheetFormatPr defaultRowHeight="18"/>
  <cols>
    <col min="2" max="2" width="10.58203125" customWidth="1"/>
    <col min="3" max="3" width="11.83203125" customWidth="1"/>
    <col min="4" max="4" width="29.58203125" bestFit="1" customWidth="1"/>
    <col min="5" max="5" width="23.5" style="52" bestFit="1" customWidth="1"/>
    <col min="6" max="6" width="20.83203125" bestFit="1" customWidth="1"/>
    <col min="7" max="7" width="14.58203125" bestFit="1" customWidth="1"/>
    <col min="8" max="8" width="28" style="129" bestFit="1" customWidth="1"/>
    <col min="9" max="9" width="21.33203125" bestFit="1" customWidth="1"/>
    <col min="10" max="10" width="13.25" bestFit="1" customWidth="1"/>
    <col min="11" max="11" width="14.75" style="52" customWidth="1"/>
    <col min="12" max="12" width="16.75" bestFit="1" customWidth="1"/>
    <col min="13" max="13" width="13.25" bestFit="1" customWidth="1"/>
    <col min="14" max="14" width="13.25" customWidth="1"/>
    <col min="15" max="15" width="26.83203125" bestFit="1" customWidth="1"/>
    <col min="16" max="16" width="9.25" bestFit="1" customWidth="1"/>
    <col min="17" max="17" width="19.5" bestFit="1" customWidth="1"/>
    <col min="18" max="18" width="15.33203125" bestFit="1" customWidth="1"/>
    <col min="19" max="19" width="13.25" bestFit="1" customWidth="1"/>
    <col min="20" max="21" width="5.58203125" bestFit="1" customWidth="1"/>
    <col min="22" max="22" width="16.08203125" style="52" customWidth="1"/>
    <col min="23" max="23" width="17.5" bestFit="1" customWidth="1"/>
    <col min="24" max="24" width="7.33203125" customWidth="1"/>
    <col min="25" max="25" width="15.25" bestFit="1" customWidth="1"/>
    <col min="26" max="26" width="7.5" bestFit="1" customWidth="1"/>
    <col min="27" max="27" width="7.75" customWidth="1"/>
  </cols>
  <sheetData>
    <row r="1" spans="1:30">
      <c r="B1" s="126" t="s">
        <v>105</v>
      </c>
      <c r="C1" t="s">
        <v>1062</v>
      </c>
      <c r="D1" s="123" t="s">
        <v>107</v>
      </c>
      <c r="E1" s="124" t="s">
        <v>108</v>
      </c>
      <c r="F1" s="123" t="s">
        <v>110</v>
      </c>
      <c r="G1" s="123" t="s">
        <v>111</v>
      </c>
      <c r="H1" s="125" t="s">
        <v>901</v>
      </c>
      <c r="I1" s="123" t="s">
        <v>1063</v>
      </c>
      <c r="J1" s="105" t="s">
        <v>113</v>
      </c>
      <c r="K1" s="104" t="s">
        <v>114</v>
      </c>
      <c r="L1" s="105" t="s">
        <v>115</v>
      </c>
      <c r="M1" s="105" t="s">
        <v>116</v>
      </c>
      <c r="N1" s="105" t="s">
        <v>1437</v>
      </c>
      <c r="O1" s="105" t="s">
        <v>1064</v>
      </c>
      <c r="P1" s="105" t="s">
        <v>1065</v>
      </c>
      <c r="Q1" s="123" t="s">
        <v>1066</v>
      </c>
      <c r="R1" s="123" t="s">
        <v>1067</v>
      </c>
      <c r="S1" s="123" t="s">
        <v>117</v>
      </c>
      <c r="T1" s="123" t="s">
        <v>1068</v>
      </c>
      <c r="U1" s="123" t="s">
        <v>1069</v>
      </c>
      <c r="V1" s="124" t="s">
        <v>884</v>
      </c>
      <c r="W1" s="123" t="s">
        <v>1070</v>
      </c>
      <c r="X1" s="123" t="s">
        <v>120</v>
      </c>
      <c r="Y1" s="123" t="s">
        <v>121</v>
      </c>
      <c r="Z1" s="123" t="s">
        <v>122</v>
      </c>
      <c r="AA1" s="123" t="s">
        <v>1071</v>
      </c>
      <c r="AB1" s="123" t="s">
        <v>123</v>
      </c>
      <c r="AC1" s="1230" t="s">
        <v>124</v>
      </c>
      <c r="AD1" s="1230" t="s">
        <v>125</v>
      </c>
    </row>
    <row r="2" spans="1:30">
      <c r="B2" s="126">
        <v>1</v>
      </c>
      <c r="C2" s="126">
        <v>2</v>
      </c>
      <c r="D2" s="126">
        <v>3</v>
      </c>
      <c r="E2" s="126">
        <v>4</v>
      </c>
      <c r="F2" s="126">
        <v>5</v>
      </c>
      <c r="G2" s="126">
        <v>6</v>
      </c>
      <c r="H2" s="126">
        <v>7</v>
      </c>
      <c r="I2" s="126">
        <v>8</v>
      </c>
      <c r="J2" s="126">
        <v>9</v>
      </c>
      <c r="K2" s="126">
        <v>10</v>
      </c>
      <c r="L2" s="126">
        <v>11</v>
      </c>
      <c r="M2" s="126">
        <v>12</v>
      </c>
      <c r="N2" s="126">
        <v>13</v>
      </c>
      <c r="O2" s="126">
        <v>14</v>
      </c>
      <c r="P2" s="126">
        <v>15</v>
      </c>
      <c r="Q2" s="126">
        <v>16</v>
      </c>
      <c r="R2" s="126">
        <v>17</v>
      </c>
      <c r="S2" s="126">
        <v>18</v>
      </c>
      <c r="T2" s="126">
        <v>19</v>
      </c>
      <c r="U2" s="126">
        <v>20</v>
      </c>
      <c r="V2" s="126">
        <v>21</v>
      </c>
      <c r="W2" s="126">
        <v>22</v>
      </c>
      <c r="X2" s="126">
        <v>23</v>
      </c>
      <c r="Y2" s="126">
        <v>24</v>
      </c>
      <c r="Z2" s="126">
        <v>25</v>
      </c>
      <c r="AA2" s="126">
        <v>26</v>
      </c>
      <c r="AB2" s="663">
        <v>27</v>
      </c>
      <c r="AC2" s="1230"/>
      <c r="AD2" s="1230"/>
    </row>
    <row r="3" spans="1:30" s="642" customFormat="1" ht="101.5" customHeight="1">
      <c r="A3" s="649" t="s">
        <v>126</v>
      </c>
      <c r="B3" s="643" t="s">
        <v>127</v>
      </c>
      <c r="C3" s="644">
        <v>9999</v>
      </c>
      <c r="D3" s="644" t="s">
        <v>128</v>
      </c>
      <c r="E3" s="644" t="s">
        <v>129</v>
      </c>
      <c r="F3" s="644" t="s">
        <v>1384</v>
      </c>
      <c r="G3" s="644" t="s">
        <v>1385</v>
      </c>
      <c r="H3" s="646" t="s">
        <v>1386</v>
      </c>
      <c r="I3" s="644" t="s">
        <v>1073</v>
      </c>
      <c r="J3" s="644" t="s">
        <v>149</v>
      </c>
      <c r="K3" s="644" t="s">
        <v>1387</v>
      </c>
      <c r="L3" s="644" t="s">
        <v>136</v>
      </c>
      <c r="M3" s="644" t="s">
        <v>137</v>
      </c>
      <c r="N3" s="644" t="s">
        <v>1438</v>
      </c>
      <c r="O3" s="644" t="s">
        <v>1388</v>
      </c>
      <c r="P3" s="644" t="s">
        <v>1075</v>
      </c>
      <c r="Q3" s="644" t="s">
        <v>1076</v>
      </c>
      <c r="R3" s="644" t="s">
        <v>1077</v>
      </c>
      <c r="S3" s="644" t="s">
        <v>138</v>
      </c>
      <c r="T3" s="644" t="s">
        <v>1078</v>
      </c>
      <c r="U3" s="644" t="s">
        <v>1079</v>
      </c>
      <c r="V3" s="644" t="s">
        <v>1389</v>
      </c>
      <c r="W3" s="645" t="s">
        <v>1390</v>
      </c>
      <c r="X3" s="644" t="s">
        <v>165</v>
      </c>
      <c r="Y3" s="644" t="s">
        <v>165</v>
      </c>
      <c r="Z3" s="644" t="s">
        <v>188</v>
      </c>
      <c r="AA3" s="644" t="s">
        <v>165</v>
      </c>
      <c r="AB3" s="664" t="s">
        <v>165</v>
      </c>
      <c r="AC3" s="1230"/>
      <c r="AD3" s="1230"/>
    </row>
    <row r="4" spans="1:30" ht="54">
      <c r="A4" s="623">
        <v>1</v>
      </c>
      <c r="B4" s="126" t="s">
        <v>179</v>
      </c>
      <c r="C4" s="106">
        <v>1003</v>
      </c>
      <c r="D4" s="108" t="s">
        <v>180</v>
      </c>
      <c r="E4" s="118" t="s">
        <v>181</v>
      </c>
      <c r="F4" s="108" t="s">
        <v>183</v>
      </c>
      <c r="G4" s="108" t="s">
        <v>184</v>
      </c>
      <c r="H4" s="114" t="s">
        <v>1072</v>
      </c>
      <c r="I4" s="108" t="s">
        <v>1073</v>
      </c>
      <c r="J4" s="108" t="s">
        <v>149</v>
      </c>
      <c r="K4" s="115" t="s">
        <v>252</v>
      </c>
      <c r="L4" s="108" t="s">
        <v>136</v>
      </c>
      <c r="M4" s="108" t="s">
        <v>137</v>
      </c>
      <c r="N4" s="723" t="s">
        <v>1428</v>
      </c>
      <c r="O4" s="108" t="s">
        <v>1074</v>
      </c>
      <c r="P4" s="108" t="s">
        <v>1075</v>
      </c>
      <c r="Q4" s="108" t="s">
        <v>1076</v>
      </c>
      <c r="R4" s="108" t="s">
        <v>1077</v>
      </c>
      <c r="S4" s="108" t="s">
        <v>138</v>
      </c>
      <c r="T4" s="108" t="s">
        <v>1078</v>
      </c>
      <c r="U4" s="108" t="s">
        <v>1079</v>
      </c>
      <c r="V4" s="115" t="s">
        <v>1080</v>
      </c>
      <c r="W4" s="115" t="s">
        <v>1081</v>
      </c>
      <c r="X4" s="108" t="s">
        <v>140</v>
      </c>
      <c r="Y4" s="108" t="s">
        <v>140</v>
      </c>
      <c r="Z4" s="108" t="s">
        <v>188</v>
      </c>
      <c r="AA4" s="108" t="s">
        <v>140</v>
      </c>
      <c r="AB4" s="108" t="s">
        <v>140</v>
      </c>
      <c r="AC4" s="661" t="s">
        <v>151</v>
      </c>
      <c r="AD4" s="661"/>
    </row>
    <row r="5" spans="1:30" ht="54">
      <c r="A5" s="623">
        <v>2</v>
      </c>
      <c r="B5" s="126" t="s">
        <v>551</v>
      </c>
      <c r="C5" s="106">
        <v>1005</v>
      </c>
      <c r="D5" s="111" t="s">
        <v>200</v>
      </c>
      <c r="E5" s="108" t="s">
        <v>201</v>
      </c>
      <c r="F5" s="111" t="s">
        <v>203</v>
      </c>
      <c r="G5" s="108" t="s">
        <v>204</v>
      </c>
      <c r="H5" s="110" t="s">
        <v>1082</v>
      </c>
      <c r="I5" s="108" t="s">
        <v>1073</v>
      </c>
      <c r="J5" s="108" t="s">
        <v>149</v>
      </c>
      <c r="K5" s="111" t="s">
        <v>252</v>
      </c>
      <c r="L5" s="108" t="s">
        <v>136</v>
      </c>
      <c r="M5" s="108" t="s">
        <v>137</v>
      </c>
      <c r="N5" s="723" t="s">
        <v>1429</v>
      </c>
      <c r="O5" s="108" t="s">
        <v>1083</v>
      </c>
      <c r="P5" s="108" t="s">
        <v>1084</v>
      </c>
      <c r="Q5" s="108" t="s">
        <v>1076</v>
      </c>
      <c r="R5" s="108" t="s">
        <v>1077</v>
      </c>
      <c r="S5" s="108" t="s">
        <v>138</v>
      </c>
      <c r="T5" s="108" t="s">
        <v>1078</v>
      </c>
      <c r="U5" s="108" t="s">
        <v>1085</v>
      </c>
      <c r="V5" s="115" t="s">
        <v>1086</v>
      </c>
      <c r="W5" s="115" t="s">
        <v>1087</v>
      </c>
      <c r="X5" s="108" t="s">
        <v>140</v>
      </c>
      <c r="Y5" s="108" t="s">
        <v>140</v>
      </c>
      <c r="Z5" s="108" t="s">
        <v>141</v>
      </c>
      <c r="AA5" s="108" t="s">
        <v>140</v>
      </c>
      <c r="AB5" s="108" t="s">
        <v>140</v>
      </c>
      <c r="AC5" s="661" t="s">
        <v>151</v>
      </c>
      <c r="AD5" s="661"/>
    </row>
    <row r="6" spans="1:30" ht="36">
      <c r="A6" s="623">
        <v>3</v>
      </c>
      <c r="B6" s="126" t="s">
        <v>206</v>
      </c>
      <c r="C6" s="106">
        <v>1006</v>
      </c>
      <c r="D6" s="111" t="s">
        <v>563</v>
      </c>
      <c r="E6" s="108" t="s">
        <v>208</v>
      </c>
      <c r="F6" s="111" t="s">
        <v>1088</v>
      </c>
      <c r="G6" s="108" t="s">
        <v>211</v>
      </c>
      <c r="H6" s="114" t="s">
        <v>1089</v>
      </c>
      <c r="I6" s="108" t="s">
        <v>1090</v>
      </c>
      <c r="J6" s="108" t="s">
        <v>174</v>
      </c>
      <c r="K6" s="115" t="s">
        <v>175</v>
      </c>
      <c r="L6" s="108" t="s">
        <v>161</v>
      </c>
      <c r="M6" s="108" t="s">
        <v>162</v>
      </c>
      <c r="N6" s="723" t="s">
        <v>1430</v>
      </c>
      <c r="O6" s="108" t="s">
        <v>1091</v>
      </c>
      <c r="P6" s="108" t="s">
        <v>1092</v>
      </c>
      <c r="Q6" s="108" t="s">
        <v>1093</v>
      </c>
      <c r="R6" s="108" t="s">
        <v>1094</v>
      </c>
      <c r="S6" s="108" t="s">
        <v>214</v>
      </c>
      <c r="T6" s="126" t="s">
        <v>1095</v>
      </c>
      <c r="U6" s="108" t="s">
        <v>1096</v>
      </c>
      <c r="V6" s="115" t="s">
        <v>1097</v>
      </c>
      <c r="W6" s="115" t="s">
        <v>1098</v>
      </c>
      <c r="X6" s="108" t="s">
        <v>165</v>
      </c>
      <c r="Y6" s="108" t="s">
        <v>165</v>
      </c>
      <c r="Z6" s="108" t="s">
        <v>141</v>
      </c>
      <c r="AA6" s="108" t="s">
        <v>165</v>
      </c>
      <c r="AB6" s="108" t="s">
        <v>165</v>
      </c>
      <c r="AC6" s="661" t="s">
        <v>151</v>
      </c>
      <c r="AD6" s="661"/>
    </row>
    <row r="7" spans="1:30" ht="36">
      <c r="A7" s="623">
        <v>4</v>
      </c>
      <c r="B7" s="126" t="s">
        <v>583</v>
      </c>
      <c r="C7" s="106">
        <v>1008</v>
      </c>
      <c r="D7" s="108" t="s">
        <v>228</v>
      </c>
      <c r="E7" s="111" t="s">
        <v>229</v>
      </c>
      <c r="F7" s="108" t="s">
        <v>231</v>
      </c>
      <c r="G7" s="108" t="s">
        <v>232</v>
      </c>
      <c r="H7" s="110" t="s">
        <v>1099</v>
      </c>
      <c r="I7" s="108" t="s">
        <v>1073</v>
      </c>
      <c r="J7" s="108" t="s">
        <v>149</v>
      </c>
      <c r="K7" s="111" t="s">
        <v>252</v>
      </c>
      <c r="L7" s="108" t="s">
        <v>136</v>
      </c>
      <c r="M7" s="108" t="s">
        <v>137</v>
      </c>
      <c r="N7" s="723" t="s">
        <v>1430</v>
      </c>
      <c r="O7" s="108" t="s">
        <v>1100</v>
      </c>
      <c r="P7" s="108" t="s">
        <v>1075</v>
      </c>
      <c r="Q7" s="108" t="s">
        <v>1076</v>
      </c>
      <c r="R7" s="108" t="s">
        <v>1101</v>
      </c>
      <c r="S7" s="108" t="s">
        <v>225</v>
      </c>
      <c r="T7" s="108" t="s">
        <v>1102</v>
      </c>
      <c r="U7" s="108" t="s">
        <v>1085</v>
      </c>
      <c r="V7" s="111" t="s">
        <v>1103</v>
      </c>
      <c r="W7" s="108" t="s">
        <v>1104</v>
      </c>
      <c r="X7" s="108" t="s">
        <v>140</v>
      </c>
      <c r="Y7" s="108" t="s">
        <v>140</v>
      </c>
      <c r="Z7" s="108" t="s">
        <v>141</v>
      </c>
      <c r="AA7" s="108" t="s">
        <v>140</v>
      </c>
      <c r="AB7" s="108" t="s">
        <v>140</v>
      </c>
      <c r="AC7" s="661" t="s">
        <v>151</v>
      </c>
      <c r="AD7" s="661"/>
    </row>
    <row r="8" spans="1:30" ht="36">
      <c r="A8" s="623">
        <v>5</v>
      </c>
      <c r="B8" s="126" t="s">
        <v>628</v>
      </c>
      <c r="C8" s="106">
        <v>1012</v>
      </c>
      <c r="D8" s="111" t="s">
        <v>267</v>
      </c>
      <c r="E8" s="111" t="s">
        <v>268</v>
      </c>
      <c r="F8" s="108" t="s">
        <v>270</v>
      </c>
      <c r="G8" s="108" t="s">
        <v>271</v>
      </c>
      <c r="H8" s="114" t="s">
        <v>272</v>
      </c>
      <c r="I8" s="108" t="s">
        <v>1073</v>
      </c>
      <c r="J8" s="108" t="s">
        <v>149</v>
      </c>
      <c r="K8" s="111" t="s">
        <v>252</v>
      </c>
      <c r="L8" s="108" t="s">
        <v>136</v>
      </c>
      <c r="M8" s="108" t="s">
        <v>137</v>
      </c>
      <c r="N8" s="723" t="s">
        <v>1430</v>
      </c>
      <c r="O8" s="108" t="s">
        <v>1105</v>
      </c>
      <c r="P8" s="108" t="s">
        <v>1075</v>
      </c>
      <c r="Q8" s="108" t="s">
        <v>1076</v>
      </c>
      <c r="R8" s="108" t="s">
        <v>1077</v>
      </c>
      <c r="S8" s="108" t="s">
        <v>138</v>
      </c>
      <c r="T8" s="108" t="s">
        <v>1078</v>
      </c>
      <c r="U8" s="108" t="s">
        <v>1085</v>
      </c>
      <c r="V8" s="115" t="s">
        <v>1106</v>
      </c>
      <c r="W8" s="108" t="s">
        <v>1104</v>
      </c>
      <c r="X8" s="108" t="s">
        <v>140</v>
      </c>
      <c r="Y8" s="108" t="s">
        <v>140</v>
      </c>
      <c r="Z8" s="108" t="s">
        <v>141</v>
      </c>
      <c r="AA8" s="108" t="s">
        <v>140</v>
      </c>
      <c r="AB8" s="108" t="s">
        <v>140</v>
      </c>
      <c r="AC8" s="661" t="s">
        <v>151</v>
      </c>
      <c r="AD8" s="661"/>
    </row>
    <row r="9" spans="1:30" ht="36">
      <c r="A9" s="623">
        <v>6</v>
      </c>
      <c r="B9" s="126" t="s">
        <v>274</v>
      </c>
      <c r="C9" s="106">
        <v>1013</v>
      </c>
      <c r="D9" s="111" t="s">
        <v>275</v>
      </c>
      <c r="E9" s="115" t="s">
        <v>276</v>
      </c>
      <c r="F9" s="108" t="s">
        <v>278</v>
      </c>
      <c r="G9" s="108" t="s">
        <v>279</v>
      </c>
      <c r="H9" s="114" t="s">
        <v>1107</v>
      </c>
      <c r="I9" s="108" t="s">
        <v>1090</v>
      </c>
      <c r="J9" s="108" t="s">
        <v>174</v>
      </c>
      <c r="K9" s="115" t="s">
        <v>175</v>
      </c>
      <c r="L9" s="108" t="s">
        <v>161</v>
      </c>
      <c r="M9" s="108" t="s">
        <v>162</v>
      </c>
      <c r="N9" s="723" t="s">
        <v>1430</v>
      </c>
      <c r="O9" s="108" t="s">
        <v>1108</v>
      </c>
      <c r="P9" s="108" t="s">
        <v>1092</v>
      </c>
      <c r="Q9" s="108" t="s">
        <v>1109</v>
      </c>
      <c r="R9" s="108" t="s">
        <v>1110</v>
      </c>
      <c r="S9" s="108" t="s">
        <v>214</v>
      </c>
      <c r="T9" s="126" t="s">
        <v>1095</v>
      </c>
      <c r="U9" s="108" t="s">
        <v>1111</v>
      </c>
      <c r="V9" s="115" t="s">
        <v>1112</v>
      </c>
      <c r="W9" s="115" t="s">
        <v>1113</v>
      </c>
      <c r="X9" s="108" t="s">
        <v>165</v>
      </c>
      <c r="Y9" s="108" t="s">
        <v>165</v>
      </c>
      <c r="Z9" s="108" t="s">
        <v>282</v>
      </c>
      <c r="AA9" s="108" t="s">
        <v>165</v>
      </c>
      <c r="AB9" s="108" t="s">
        <v>165</v>
      </c>
      <c r="AC9" s="661" t="s">
        <v>151</v>
      </c>
      <c r="AD9" s="661"/>
    </row>
    <row r="10" spans="1:30" ht="36">
      <c r="A10" s="623">
        <v>7</v>
      </c>
      <c r="B10" s="126" t="s">
        <v>650</v>
      </c>
      <c r="C10" s="106">
        <v>1014</v>
      </c>
      <c r="D10" s="723" t="s">
        <v>284</v>
      </c>
      <c r="E10" s="111" t="s">
        <v>285</v>
      </c>
      <c r="F10" s="721" t="s">
        <v>287</v>
      </c>
      <c r="G10" s="723" t="s">
        <v>288</v>
      </c>
      <c r="H10" s="114" t="s">
        <v>1114</v>
      </c>
      <c r="I10" s="108" t="s">
        <v>1073</v>
      </c>
      <c r="J10" s="108" t="s">
        <v>149</v>
      </c>
      <c r="K10" s="111" t="s">
        <v>290</v>
      </c>
      <c r="L10" s="108" t="s">
        <v>136</v>
      </c>
      <c r="M10" s="108" t="s">
        <v>137</v>
      </c>
      <c r="N10" s="723" t="s">
        <v>1431</v>
      </c>
      <c r="O10" s="108" t="s">
        <v>1115</v>
      </c>
      <c r="P10" s="108" t="s">
        <v>1075</v>
      </c>
      <c r="Q10" s="723" t="s">
        <v>1446</v>
      </c>
      <c r="R10" s="723" t="s">
        <v>1445</v>
      </c>
      <c r="S10" s="723" t="s">
        <v>138</v>
      </c>
      <c r="T10" s="740" t="s">
        <v>1078</v>
      </c>
      <c r="U10" s="170" t="s">
        <v>1079</v>
      </c>
      <c r="V10" s="729" t="s">
        <v>1442</v>
      </c>
      <c r="W10" s="723" t="s">
        <v>1441</v>
      </c>
      <c r="X10" s="723" t="s">
        <v>140</v>
      </c>
      <c r="Y10" s="723" t="s">
        <v>140</v>
      </c>
      <c r="Z10" s="170" t="s">
        <v>188</v>
      </c>
      <c r="AA10" s="723" t="s">
        <v>140</v>
      </c>
      <c r="AB10" s="723" t="s">
        <v>140</v>
      </c>
      <c r="AC10" s="661" t="s">
        <v>151</v>
      </c>
      <c r="AD10" s="661"/>
    </row>
    <row r="11" spans="1:30" ht="54">
      <c r="A11" s="623">
        <v>8</v>
      </c>
      <c r="B11" s="126" t="s">
        <v>667</v>
      </c>
      <c r="C11" s="106">
        <v>1016</v>
      </c>
      <c r="D11" s="126" t="s">
        <v>303</v>
      </c>
      <c r="E11" s="115" t="s">
        <v>304</v>
      </c>
      <c r="F11" s="108" t="s">
        <v>306</v>
      </c>
      <c r="G11" s="108" t="s">
        <v>307</v>
      </c>
      <c r="H11" s="114" t="s">
        <v>1117</v>
      </c>
      <c r="I11" s="108" t="s">
        <v>1073</v>
      </c>
      <c r="J11" s="108" t="s">
        <v>149</v>
      </c>
      <c r="K11" s="111" t="s">
        <v>135</v>
      </c>
      <c r="L11" s="108" t="s">
        <v>136</v>
      </c>
      <c r="M11" s="108" t="s">
        <v>137</v>
      </c>
      <c r="N11" s="723" t="s">
        <v>1432</v>
      </c>
      <c r="O11" s="108" t="s">
        <v>1118</v>
      </c>
      <c r="P11" s="108" t="s">
        <v>1084</v>
      </c>
      <c r="Q11" s="108" t="s">
        <v>1076</v>
      </c>
      <c r="R11" s="108" t="s">
        <v>1077</v>
      </c>
      <c r="S11" s="108" t="s">
        <v>225</v>
      </c>
      <c r="T11" s="108" t="s">
        <v>1078</v>
      </c>
      <c r="U11" s="108" t="s">
        <v>1119</v>
      </c>
      <c r="V11" s="115" t="s">
        <v>1120</v>
      </c>
      <c r="W11" s="115" t="s">
        <v>1121</v>
      </c>
      <c r="X11" s="108" t="s">
        <v>140</v>
      </c>
      <c r="Y11" s="108" t="s">
        <v>140</v>
      </c>
      <c r="Z11" s="108" t="s">
        <v>188</v>
      </c>
      <c r="AA11" s="108" t="s">
        <v>140</v>
      </c>
      <c r="AB11" s="108" t="s">
        <v>140</v>
      </c>
      <c r="AC11" s="661" t="s">
        <v>151</v>
      </c>
      <c r="AD11" s="661"/>
    </row>
    <row r="12" spans="1:30" ht="54">
      <c r="A12" s="623">
        <v>9</v>
      </c>
      <c r="B12" s="126" t="s">
        <v>706</v>
      </c>
      <c r="C12" s="106">
        <v>1020</v>
      </c>
      <c r="D12" s="108" t="s">
        <v>333</v>
      </c>
      <c r="E12" s="111" t="s">
        <v>334</v>
      </c>
      <c r="F12" s="108" t="s">
        <v>336</v>
      </c>
      <c r="G12" s="108" t="s">
        <v>337</v>
      </c>
      <c r="H12" s="110" t="s">
        <v>1122</v>
      </c>
      <c r="I12" s="108" t="s">
        <v>1073</v>
      </c>
      <c r="J12" s="723" t="s">
        <v>1391</v>
      </c>
      <c r="K12" s="721" t="s">
        <v>1392</v>
      </c>
      <c r="L12" s="108" t="s">
        <v>136</v>
      </c>
      <c r="M12" s="108" t="s">
        <v>137</v>
      </c>
      <c r="N12" s="723" t="s">
        <v>1433</v>
      </c>
      <c r="O12" s="108" t="s">
        <v>1123</v>
      </c>
      <c r="P12" s="108" t="s">
        <v>1075</v>
      </c>
      <c r="Q12" s="108" t="s">
        <v>1076</v>
      </c>
      <c r="R12" s="108" t="s">
        <v>1077</v>
      </c>
      <c r="S12" s="108" t="s">
        <v>138</v>
      </c>
      <c r="T12" s="108" t="s">
        <v>1102</v>
      </c>
      <c r="U12" s="108" t="s">
        <v>1119</v>
      </c>
      <c r="V12" s="111" t="s">
        <v>1124</v>
      </c>
      <c r="W12" s="111" t="s">
        <v>1125</v>
      </c>
      <c r="X12" s="108" t="s">
        <v>140</v>
      </c>
      <c r="Y12" s="108" t="s">
        <v>140</v>
      </c>
      <c r="Z12" s="108" t="s">
        <v>141</v>
      </c>
      <c r="AA12" s="108" t="s">
        <v>140</v>
      </c>
      <c r="AB12" s="108" t="s">
        <v>140</v>
      </c>
      <c r="AC12" s="661" t="s">
        <v>151</v>
      </c>
      <c r="AD12" s="661"/>
    </row>
    <row r="13" spans="1:30" ht="36">
      <c r="A13" s="623">
        <v>10</v>
      </c>
      <c r="B13" s="126" t="s">
        <v>348</v>
      </c>
      <c r="C13" s="106">
        <v>1022</v>
      </c>
      <c r="D13" s="111" t="s">
        <v>349</v>
      </c>
      <c r="E13" s="108" t="s">
        <v>350</v>
      </c>
      <c r="F13" s="111" t="s">
        <v>352</v>
      </c>
      <c r="G13" s="108" t="s">
        <v>353</v>
      </c>
      <c r="H13" s="114" t="s">
        <v>1126</v>
      </c>
      <c r="I13" s="108" t="s">
        <v>1090</v>
      </c>
      <c r="J13" s="108" t="s">
        <v>174</v>
      </c>
      <c r="K13" s="115" t="s">
        <v>175</v>
      </c>
      <c r="L13" s="108" t="s">
        <v>161</v>
      </c>
      <c r="M13" s="108" t="s">
        <v>162</v>
      </c>
      <c r="N13" s="723" t="s">
        <v>1434</v>
      </c>
      <c r="O13" s="108" t="s">
        <v>1127</v>
      </c>
      <c r="P13" s="108" t="s">
        <v>1092</v>
      </c>
      <c r="Q13" s="108" t="s">
        <v>1109</v>
      </c>
      <c r="R13" s="108" t="s">
        <v>1110</v>
      </c>
      <c r="S13" s="108" t="s">
        <v>163</v>
      </c>
      <c r="T13" s="126" t="s">
        <v>1095</v>
      </c>
      <c r="U13" s="108" t="s">
        <v>1096</v>
      </c>
      <c r="V13" s="115" t="s">
        <v>1128</v>
      </c>
      <c r="W13" s="115" t="s">
        <v>1113</v>
      </c>
      <c r="X13" s="108" t="s">
        <v>165</v>
      </c>
      <c r="Y13" s="108" t="s">
        <v>165</v>
      </c>
      <c r="Z13" s="108" t="s">
        <v>166</v>
      </c>
      <c r="AA13" s="108" t="s">
        <v>165</v>
      </c>
      <c r="AB13" s="108" t="s">
        <v>165</v>
      </c>
      <c r="AC13" s="661" t="s">
        <v>151</v>
      </c>
      <c r="AD13" s="661"/>
    </row>
    <row r="14" spans="1:30" ht="54">
      <c r="A14" s="623">
        <v>11</v>
      </c>
      <c r="B14" s="126" t="s">
        <v>369</v>
      </c>
      <c r="C14" s="106">
        <v>1025</v>
      </c>
      <c r="D14" s="126" t="s">
        <v>370</v>
      </c>
      <c r="E14" s="115" t="s">
        <v>371</v>
      </c>
      <c r="F14" s="126" t="s">
        <v>373</v>
      </c>
      <c r="G14" s="126" t="s">
        <v>374</v>
      </c>
      <c r="H14" s="114" t="s">
        <v>1129</v>
      </c>
      <c r="I14" s="108" t="s">
        <v>1073</v>
      </c>
      <c r="J14" s="108" t="s">
        <v>149</v>
      </c>
      <c r="K14" s="115" t="s">
        <v>252</v>
      </c>
      <c r="L14" s="108" t="s">
        <v>136</v>
      </c>
      <c r="M14" s="108" t="s">
        <v>137</v>
      </c>
      <c r="N14" s="723" t="s">
        <v>1435</v>
      </c>
      <c r="O14" s="108" t="s">
        <v>1130</v>
      </c>
      <c r="P14" s="108" t="s">
        <v>1084</v>
      </c>
      <c r="Q14" s="108" t="s">
        <v>1116</v>
      </c>
      <c r="R14" s="108" t="s">
        <v>1101</v>
      </c>
      <c r="S14" s="108" t="s">
        <v>138</v>
      </c>
      <c r="T14" s="108" t="s">
        <v>1102</v>
      </c>
      <c r="U14" s="108" t="s">
        <v>1085</v>
      </c>
      <c r="V14" s="111" t="s">
        <v>1131</v>
      </c>
      <c r="W14" s="115" t="s">
        <v>1132</v>
      </c>
      <c r="X14" s="108" t="s">
        <v>140</v>
      </c>
      <c r="Y14" s="108" t="s">
        <v>140</v>
      </c>
      <c r="Z14" s="108" t="s">
        <v>141</v>
      </c>
      <c r="AA14" s="108" t="s">
        <v>140</v>
      </c>
      <c r="AB14" s="108" t="s">
        <v>140</v>
      </c>
      <c r="AC14" s="661" t="s">
        <v>151</v>
      </c>
      <c r="AD14" s="661"/>
    </row>
    <row r="15" spans="1:30" ht="36">
      <c r="A15" s="623">
        <v>12</v>
      </c>
      <c r="B15" s="126" t="s">
        <v>400</v>
      </c>
      <c r="C15" s="106">
        <v>1029</v>
      </c>
      <c r="D15" s="111" t="s">
        <v>401</v>
      </c>
      <c r="E15" s="115" t="s">
        <v>276</v>
      </c>
      <c r="F15" s="111" t="s">
        <v>402</v>
      </c>
      <c r="G15" s="108" t="s">
        <v>403</v>
      </c>
      <c r="H15" s="114" t="s">
        <v>404</v>
      </c>
      <c r="I15" s="108" t="s">
        <v>1090</v>
      </c>
      <c r="J15" s="108" t="s">
        <v>174</v>
      </c>
      <c r="K15" s="115" t="s">
        <v>175</v>
      </c>
      <c r="L15" s="108" t="s">
        <v>161</v>
      </c>
      <c r="M15" s="108" t="s">
        <v>162</v>
      </c>
      <c r="N15" s="723" t="s">
        <v>1430</v>
      </c>
      <c r="O15" s="108" t="s">
        <v>1108</v>
      </c>
      <c r="P15" s="108" t="s">
        <v>1092</v>
      </c>
      <c r="Q15" s="108" t="s">
        <v>1109</v>
      </c>
      <c r="R15" s="108" t="s">
        <v>1110</v>
      </c>
      <c r="S15" s="108" t="s">
        <v>214</v>
      </c>
      <c r="T15" s="126" t="s">
        <v>1095</v>
      </c>
      <c r="U15" s="108" t="s">
        <v>1133</v>
      </c>
      <c r="V15" s="115" t="s">
        <v>1134</v>
      </c>
      <c r="W15" s="115" t="s">
        <v>1113</v>
      </c>
      <c r="X15" s="108" t="s">
        <v>165</v>
      </c>
      <c r="Y15" s="108" t="s">
        <v>165</v>
      </c>
      <c r="Z15" s="108" t="s">
        <v>282</v>
      </c>
      <c r="AA15" s="108" t="s">
        <v>165</v>
      </c>
      <c r="AB15" s="108" t="s">
        <v>165</v>
      </c>
      <c r="AC15" s="661" t="s">
        <v>151</v>
      </c>
      <c r="AD15" s="661"/>
    </row>
    <row r="16" spans="1:30" ht="36">
      <c r="A16" s="623">
        <v>13</v>
      </c>
      <c r="B16" s="126" t="s">
        <v>1135</v>
      </c>
      <c r="C16" s="106">
        <v>1031</v>
      </c>
      <c r="D16" s="721" t="s">
        <v>1393</v>
      </c>
      <c r="E16" s="115" t="s">
        <v>1136</v>
      </c>
      <c r="F16" s="721" t="s">
        <v>1394</v>
      </c>
      <c r="G16" s="723" t="s">
        <v>1395</v>
      </c>
      <c r="H16" s="114" t="s">
        <v>1137</v>
      </c>
      <c r="I16" s="108" t="s">
        <v>1138</v>
      </c>
      <c r="J16" s="108" t="s">
        <v>261</v>
      </c>
      <c r="K16" s="111" t="s">
        <v>262</v>
      </c>
      <c r="L16" s="108" t="s">
        <v>1139</v>
      </c>
      <c r="M16" s="108" t="s">
        <v>1140</v>
      </c>
      <c r="N16" s="723" t="s">
        <v>1436</v>
      </c>
      <c r="O16" s="739" t="s">
        <v>1141</v>
      </c>
      <c r="P16" s="723" t="s">
        <v>1396</v>
      </c>
      <c r="Q16" s="723" t="s">
        <v>1446</v>
      </c>
      <c r="R16" s="723" t="s">
        <v>1110</v>
      </c>
      <c r="S16" s="723" t="s">
        <v>163</v>
      </c>
      <c r="T16" s="736" t="s">
        <v>1095</v>
      </c>
      <c r="U16" s="170" t="s">
        <v>1096</v>
      </c>
      <c r="V16" s="737" t="s">
        <v>1142</v>
      </c>
      <c r="W16" s="729" t="s">
        <v>1397</v>
      </c>
      <c r="X16" s="170" t="s">
        <v>165</v>
      </c>
      <c r="Y16" s="170" t="s">
        <v>140</v>
      </c>
      <c r="Z16" s="170" t="s">
        <v>166</v>
      </c>
      <c r="AA16" s="170" t="s">
        <v>165</v>
      </c>
      <c r="AB16" s="170" t="s">
        <v>165</v>
      </c>
      <c r="AC16" s="661" t="s">
        <v>151</v>
      </c>
      <c r="AD16" s="661"/>
    </row>
    <row r="17" spans="1:30" ht="36">
      <c r="A17" s="623">
        <v>14</v>
      </c>
      <c r="B17" s="126" t="s">
        <v>1143</v>
      </c>
      <c r="C17" s="106">
        <v>1032</v>
      </c>
      <c r="D17" s="111" t="s">
        <v>1144</v>
      </c>
      <c r="E17" s="115" t="s">
        <v>1145</v>
      </c>
      <c r="F17" s="111" t="s">
        <v>1146</v>
      </c>
      <c r="G17" s="108" t="s">
        <v>1147</v>
      </c>
      <c r="H17" s="114" t="s">
        <v>1148</v>
      </c>
      <c r="I17" s="108" t="s">
        <v>1138</v>
      </c>
      <c r="J17" s="108" t="s">
        <v>261</v>
      </c>
      <c r="K17" s="111" t="s">
        <v>262</v>
      </c>
      <c r="L17" s="108" t="s">
        <v>1149</v>
      </c>
      <c r="M17" s="108" t="s">
        <v>1150</v>
      </c>
      <c r="N17" s="723" t="s">
        <v>1436</v>
      </c>
      <c r="O17" s="108" t="s">
        <v>1151</v>
      </c>
      <c r="P17" s="108" t="s">
        <v>1152</v>
      </c>
      <c r="Q17" s="108" t="s">
        <v>1109</v>
      </c>
      <c r="R17" s="108" t="s">
        <v>1094</v>
      </c>
      <c r="S17" s="108" t="s">
        <v>163</v>
      </c>
      <c r="T17" s="108" t="s">
        <v>1153</v>
      </c>
      <c r="U17" s="108" t="s">
        <v>1096</v>
      </c>
      <c r="V17" s="115" t="s">
        <v>1154</v>
      </c>
      <c r="W17" s="115" t="s">
        <v>1155</v>
      </c>
      <c r="X17" s="108" t="s">
        <v>165</v>
      </c>
      <c r="Y17" s="108" t="s">
        <v>1156</v>
      </c>
      <c r="Z17" s="108" t="s">
        <v>166</v>
      </c>
      <c r="AA17" s="108" t="s">
        <v>165</v>
      </c>
      <c r="AB17" s="108" t="s">
        <v>165</v>
      </c>
      <c r="AC17" s="661" t="s">
        <v>151</v>
      </c>
      <c r="AD17" s="661"/>
    </row>
    <row r="18" spans="1:30" s="103" customFormat="1" ht="54">
      <c r="A18" s="623">
        <v>15</v>
      </c>
      <c r="B18" s="126" t="s">
        <v>1157</v>
      </c>
      <c r="C18" s="106">
        <v>1033</v>
      </c>
      <c r="D18" s="111" t="s">
        <v>1158</v>
      </c>
      <c r="E18" s="111" t="s">
        <v>1159</v>
      </c>
      <c r="F18" s="111" t="s">
        <v>1160</v>
      </c>
      <c r="G18" s="108" t="s">
        <v>1161</v>
      </c>
      <c r="H18" s="110" t="s">
        <v>1162</v>
      </c>
      <c r="I18" s="108" t="s">
        <v>1138</v>
      </c>
      <c r="J18" s="108" t="s">
        <v>261</v>
      </c>
      <c r="K18" s="111" t="s">
        <v>262</v>
      </c>
      <c r="L18" s="108" t="s">
        <v>438</v>
      </c>
      <c r="M18" s="108" t="s">
        <v>1150</v>
      </c>
      <c r="N18" s="723" t="s">
        <v>1436</v>
      </c>
      <c r="O18" s="108" t="s">
        <v>1151</v>
      </c>
      <c r="P18" s="108" t="s">
        <v>1152</v>
      </c>
      <c r="Q18" s="108" t="s">
        <v>1109</v>
      </c>
      <c r="R18" s="108" t="s">
        <v>1094</v>
      </c>
      <c r="S18" s="108" t="s">
        <v>214</v>
      </c>
      <c r="T18" s="108" t="s">
        <v>1102</v>
      </c>
      <c r="U18" s="108" t="s">
        <v>1085</v>
      </c>
      <c r="V18" s="111" t="s">
        <v>1163</v>
      </c>
      <c r="W18" s="111" t="s">
        <v>1164</v>
      </c>
      <c r="X18" s="108" t="s">
        <v>1156</v>
      </c>
      <c r="Y18" s="108" t="s">
        <v>1156</v>
      </c>
      <c r="Z18" s="108" t="s">
        <v>166</v>
      </c>
      <c r="AA18" s="108" t="s">
        <v>165</v>
      </c>
      <c r="AB18" s="108" t="s">
        <v>165</v>
      </c>
      <c r="AC18" s="661" t="s">
        <v>151</v>
      </c>
      <c r="AD18" s="661"/>
    </row>
    <row r="19" spans="1:30" ht="36">
      <c r="A19" s="623">
        <v>16</v>
      </c>
      <c r="B19" s="126" t="s">
        <v>1398</v>
      </c>
      <c r="C19" s="168">
        <v>1034</v>
      </c>
      <c r="D19" s="111" t="s">
        <v>1165</v>
      </c>
      <c r="E19" s="115" t="s">
        <v>1166</v>
      </c>
      <c r="F19" s="111" t="s">
        <v>366</v>
      </c>
      <c r="G19" s="108" t="s">
        <v>367</v>
      </c>
      <c r="H19" s="114" t="s">
        <v>1167</v>
      </c>
      <c r="I19" s="108" t="s">
        <v>1138</v>
      </c>
      <c r="J19" s="108" t="s">
        <v>261</v>
      </c>
      <c r="K19" s="111" t="s">
        <v>262</v>
      </c>
      <c r="L19" s="108" t="s">
        <v>1168</v>
      </c>
      <c r="M19" s="108" t="s">
        <v>1169</v>
      </c>
      <c r="N19" s="723" t="s">
        <v>1436</v>
      </c>
      <c r="O19" s="108" t="s">
        <v>1170</v>
      </c>
      <c r="P19" s="723" t="s">
        <v>1399</v>
      </c>
      <c r="Q19" s="108" t="s">
        <v>1109</v>
      </c>
      <c r="R19" s="108" t="s">
        <v>1110</v>
      </c>
      <c r="S19" s="108" t="s">
        <v>163</v>
      </c>
      <c r="T19" s="108" t="s">
        <v>1102</v>
      </c>
      <c r="U19" s="108" t="s">
        <v>1085</v>
      </c>
      <c r="V19" s="115" t="s">
        <v>1171</v>
      </c>
      <c r="W19" s="115" t="s">
        <v>1172</v>
      </c>
      <c r="X19" s="108" t="s">
        <v>1156</v>
      </c>
      <c r="Y19" s="126" t="s">
        <v>165</v>
      </c>
      <c r="Z19" s="108" t="s">
        <v>141</v>
      </c>
      <c r="AA19" s="108" t="s">
        <v>165</v>
      </c>
      <c r="AB19" s="108" t="s">
        <v>165</v>
      </c>
      <c r="AC19" s="661" t="s">
        <v>151</v>
      </c>
      <c r="AD19" s="661"/>
    </row>
    <row r="20" spans="1:30" s="102" customFormat="1">
      <c r="E20" s="127"/>
      <c r="H20" s="128"/>
      <c r="K20" s="127"/>
      <c r="V20" s="127"/>
      <c r="AC20" s="662"/>
      <c r="AD20" s="662"/>
    </row>
    <row r="21" spans="1:30" s="102" customFormat="1">
      <c r="E21" s="127"/>
      <c r="H21" s="128"/>
      <c r="K21" s="127"/>
      <c r="V21" s="127"/>
    </row>
    <row r="22" spans="1:30" s="102" customFormat="1">
      <c r="E22" s="127"/>
      <c r="H22" s="128"/>
      <c r="K22" s="127"/>
      <c r="V22" s="127"/>
    </row>
    <row r="23" spans="1:30" s="102" customFormat="1">
      <c r="E23" s="127"/>
      <c r="H23" s="128"/>
      <c r="K23" s="127"/>
      <c r="V23" s="127"/>
    </row>
    <row r="24" spans="1:30" s="102" customFormat="1">
      <c r="E24" s="127"/>
      <c r="H24" s="128"/>
      <c r="K24" s="127"/>
      <c r="V24" s="127"/>
    </row>
    <row r="25" spans="1:30" s="102" customFormat="1">
      <c r="E25" s="127"/>
      <c r="H25" s="128"/>
      <c r="K25" s="127"/>
      <c r="V25" s="127"/>
    </row>
    <row r="26" spans="1:30" s="102" customFormat="1">
      <c r="E26" s="127"/>
      <c r="H26" s="128"/>
      <c r="K26" s="127"/>
      <c r="V26" s="127"/>
    </row>
    <row r="27" spans="1:30" s="102" customFormat="1">
      <c r="E27" s="127"/>
      <c r="H27" s="128"/>
      <c r="K27" s="127"/>
      <c r="V27" s="127"/>
    </row>
    <row r="28" spans="1:30" s="102" customFormat="1">
      <c r="E28" s="127"/>
      <c r="H28" s="128"/>
      <c r="K28" s="127"/>
      <c r="V28" s="127"/>
    </row>
    <row r="29" spans="1:30" s="102" customFormat="1">
      <c r="E29" s="127"/>
      <c r="H29" s="128"/>
      <c r="K29" s="127"/>
      <c r="V29" s="127"/>
    </row>
    <row r="30" spans="1:30" s="102" customFormat="1">
      <c r="E30" s="127"/>
      <c r="H30" s="128"/>
      <c r="K30" s="127"/>
      <c r="V30" s="127"/>
    </row>
    <row r="31" spans="1:30" s="102" customFormat="1">
      <c r="E31" s="127"/>
      <c r="H31" s="128"/>
      <c r="K31" s="127"/>
      <c r="V31" s="127"/>
    </row>
    <row r="32" spans="1:30" s="102" customFormat="1">
      <c r="E32" s="127"/>
      <c r="H32" s="128"/>
      <c r="K32" s="127"/>
      <c r="V32" s="127"/>
    </row>
    <row r="33" spans="5:22" s="102" customFormat="1">
      <c r="E33" s="127"/>
      <c r="H33" s="128"/>
      <c r="K33" s="127"/>
      <c r="V33" s="127"/>
    </row>
    <row r="34" spans="5:22" s="102" customFormat="1">
      <c r="E34" s="127"/>
      <c r="H34" s="128"/>
      <c r="K34" s="127"/>
      <c r="N34"/>
      <c r="V34" s="127"/>
    </row>
    <row r="35" spans="5:22" s="102" customFormat="1">
      <c r="E35" s="127"/>
      <c r="H35" s="128"/>
      <c r="K35" s="127"/>
      <c r="N35"/>
      <c r="V35" s="127"/>
    </row>
  </sheetData>
  <autoFilter ref="J1:J35" xr:uid="{540C9EFF-F8AD-4A2D-9208-AEE64CB0361A}"/>
  <mergeCells count="2">
    <mergeCell ref="AC1:AC3"/>
    <mergeCell ref="AD1:AD3"/>
  </mergeCells>
  <phoneticPr fontId="8"/>
  <pageMargins left="0.7" right="0.7" top="0.75" bottom="0.75" header="0.3" footer="0.3"/>
  <pageSetup paperSize="8" scale="29" orientation="portrait" r:id="rId1"/>
  <drawing r:id="rId2"/>
  <legacyDrawing r:id="rId3"/>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7AFAD5C-950E-4ABC-87D4-35A8D50B4C16}">
  <sheetPr codeName="Sheet17">
    <tabColor rgb="FFFF0000"/>
    <pageSetUpPr fitToPage="1"/>
  </sheetPr>
  <dimension ref="A1:AO8"/>
  <sheetViews>
    <sheetView view="pageBreakPreview" zoomScale="60" zoomScaleNormal="85" workbookViewId="0">
      <pane xSplit="4" ySplit="1" topLeftCell="E2" activePane="bottomRight" state="frozen"/>
      <selection pane="topRight" activeCell="K11" sqref="K11"/>
      <selection pane="bottomLeft" activeCell="K11" sqref="K11"/>
      <selection pane="bottomRight" activeCell="AE6" sqref="AE6"/>
    </sheetView>
  </sheetViews>
  <sheetFormatPr defaultRowHeight="18"/>
  <cols>
    <col min="3" max="3" width="10.5" bestFit="1" customWidth="1"/>
    <col min="4" max="4" width="21.83203125" bestFit="1" customWidth="1"/>
    <col min="5" max="5" width="30.75" customWidth="1"/>
    <col min="6" max="6" width="17.33203125" bestFit="1" customWidth="1"/>
    <col min="7" max="7" width="14" bestFit="1" customWidth="1"/>
    <col min="8" max="8" width="16.5" bestFit="1" customWidth="1"/>
    <col min="9" max="9" width="23.5" bestFit="1" customWidth="1"/>
    <col min="10" max="10" width="13.25" style="103" bestFit="1" customWidth="1"/>
    <col min="11" max="11" width="12.58203125" style="103" bestFit="1" customWidth="1"/>
    <col min="12" max="12" width="15.83203125" style="103" bestFit="1" customWidth="1"/>
    <col min="13" max="13" width="13.25" style="103" bestFit="1" customWidth="1"/>
    <col min="14" max="14" width="19.5" bestFit="1" customWidth="1"/>
    <col min="15" max="15" width="15.33203125" bestFit="1" customWidth="1"/>
    <col min="16" max="16" width="13.25" bestFit="1" customWidth="1"/>
    <col min="17" max="19" width="11.25" bestFit="1" customWidth="1"/>
    <col min="20" max="20" width="23.75" bestFit="1" customWidth="1"/>
    <col min="21" max="21" width="7.08203125" customWidth="1"/>
    <col min="22" max="22" width="15.25" bestFit="1" customWidth="1"/>
    <col min="23" max="24" width="7.33203125" bestFit="1" customWidth="1"/>
    <col min="25" max="25" width="5.5" bestFit="1" customWidth="1"/>
    <col min="27" max="28" width="5.25" customWidth="1"/>
    <col min="29" max="30" width="6.5" bestFit="1" customWidth="1"/>
    <col min="31" max="31" width="43" customWidth="1"/>
    <col min="33" max="33" width="13.25" style="103" customWidth="1"/>
    <col min="34" max="34" width="28.75" customWidth="1"/>
    <col min="35" max="36" width="11.25" bestFit="1" customWidth="1"/>
    <col min="37" max="37" width="15" style="52" customWidth="1"/>
    <col min="38" max="38" width="23.75" bestFit="1" customWidth="1"/>
  </cols>
  <sheetData>
    <row r="1" spans="1:41" s="123" customFormat="1">
      <c r="B1" s="171" t="s">
        <v>105</v>
      </c>
      <c r="C1" s="172" t="s">
        <v>1341</v>
      </c>
      <c r="D1" s="123" t="s">
        <v>107</v>
      </c>
      <c r="E1" s="123" t="s">
        <v>108</v>
      </c>
      <c r="F1" s="123" t="s">
        <v>110</v>
      </c>
      <c r="G1" s="123" t="s">
        <v>111</v>
      </c>
      <c r="H1" s="123" t="s">
        <v>901</v>
      </c>
      <c r="I1" s="123" t="s">
        <v>1063</v>
      </c>
      <c r="J1" s="105" t="s">
        <v>113</v>
      </c>
      <c r="K1" s="105" t="s">
        <v>114</v>
      </c>
      <c r="L1" s="105" t="s">
        <v>115</v>
      </c>
      <c r="M1" s="105" t="s">
        <v>116</v>
      </c>
      <c r="N1" s="123" t="s">
        <v>1066</v>
      </c>
      <c r="O1" s="123" t="s">
        <v>1067</v>
      </c>
      <c r="P1" s="123" t="s">
        <v>117</v>
      </c>
      <c r="Q1" s="123" t="s">
        <v>1343</v>
      </c>
      <c r="R1" s="123" t="s">
        <v>1344</v>
      </c>
      <c r="S1" s="123" t="s">
        <v>1345</v>
      </c>
      <c r="T1" s="123" t="s">
        <v>1346</v>
      </c>
      <c r="U1" s="123" t="s">
        <v>120</v>
      </c>
      <c r="V1" s="123" t="s">
        <v>121</v>
      </c>
      <c r="W1" s="123" t="s">
        <v>122</v>
      </c>
      <c r="X1" s="123" t="s">
        <v>1071</v>
      </c>
      <c r="Y1" s="123" t="s">
        <v>123</v>
      </c>
      <c r="Z1" s="123" t="s">
        <v>1342</v>
      </c>
      <c r="AA1" s="123" t="s">
        <v>1347</v>
      </c>
      <c r="AB1" s="123" t="s">
        <v>1348</v>
      </c>
      <c r="AC1" s="123" t="s">
        <v>1349</v>
      </c>
      <c r="AD1" s="123" t="s">
        <v>1350</v>
      </c>
      <c r="AE1" s="123" t="s">
        <v>1351</v>
      </c>
      <c r="AF1" s="123" t="s">
        <v>1352</v>
      </c>
      <c r="AG1" s="105" t="s">
        <v>1437</v>
      </c>
      <c r="AH1" s="123" t="s">
        <v>1064</v>
      </c>
      <c r="AI1" s="123" t="s">
        <v>1353</v>
      </c>
      <c r="AJ1" s="123" t="s">
        <v>1354</v>
      </c>
      <c r="AK1" s="124" t="s">
        <v>1355</v>
      </c>
      <c r="AL1" s="123" t="s">
        <v>1356</v>
      </c>
      <c r="AM1" s="1231" t="s">
        <v>124</v>
      </c>
      <c r="AN1" s="1230" t="s">
        <v>125</v>
      </c>
    </row>
    <row r="2" spans="1:41" s="123" customFormat="1">
      <c r="B2" s="171">
        <v>1</v>
      </c>
      <c r="C2" s="171">
        <v>2</v>
      </c>
      <c r="D2" s="171">
        <v>3</v>
      </c>
      <c r="E2" s="171">
        <v>4</v>
      </c>
      <c r="F2" s="171">
        <v>5</v>
      </c>
      <c r="G2" s="171">
        <v>6</v>
      </c>
      <c r="H2" s="171">
        <v>7</v>
      </c>
      <c r="I2" s="171">
        <v>8</v>
      </c>
      <c r="J2" s="171">
        <v>9</v>
      </c>
      <c r="K2" s="171">
        <v>10</v>
      </c>
      <c r="L2" s="171">
        <v>11</v>
      </c>
      <c r="M2" s="171">
        <v>12</v>
      </c>
      <c r="N2" s="171">
        <v>13</v>
      </c>
      <c r="O2" s="171">
        <v>14</v>
      </c>
      <c r="P2" s="171">
        <v>15</v>
      </c>
      <c r="Q2" s="171">
        <v>16</v>
      </c>
      <c r="R2" s="171">
        <v>17</v>
      </c>
      <c r="S2" s="171">
        <v>18</v>
      </c>
      <c r="T2" s="171">
        <v>19</v>
      </c>
      <c r="U2" s="171">
        <v>20</v>
      </c>
      <c r="V2" s="171">
        <v>21</v>
      </c>
      <c r="W2" s="171">
        <v>22</v>
      </c>
      <c r="X2" s="171">
        <v>23</v>
      </c>
      <c r="Y2" s="171">
        <v>24</v>
      </c>
      <c r="Z2" s="171">
        <v>25</v>
      </c>
      <c r="AA2" s="171">
        <v>26</v>
      </c>
      <c r="AB2" s="171">
        <v>27</v>
      </c>
      <c r="AC2" s="171">
        <v>28</v>
      </c>
      <c r="AD2" s="171">
        <v>29</v>
      </c>
      <c r="AE2" s="171">
        <v>30</v>
      </c>
      <c r="AF2" s="171">
        <v>31</v>
      </c>
      <c r="AG2" s="171">
        <v>32</v>
      </c>
      <c r="AH2" s="171">
        <v>33</v>
      </c>
      <c r="AI2" s="171">
        <v>34</v>
      </c>
      <c r="AJ2" s="171">
        <v>35</v>
      </c>
      <c r="AK2" s="171">
        <v>36</v>
      </c>
      <c r="AL2" s="171">
        <v>37</v>
      </c>
      <c r="AM2" s="1231"/>
      <c r="AN2" s="1230"/>
    </row>
    <row r="3" spans="1:41" s="123" customFormat="1" ht="113.15" customHeight="1">
      <c r="A3" s="724" t="s">
        <v>1400</v>
      </c>
      <c r="B3" s="643" t="s">
        <v>127</v>
      </c>
      <c r="C3" s="643">
        <v>9999</v>
      </c>
      <c r="D3" s="643" t="s">
        <v>128</v>
      </c>
      <c r="E3" s="643" t="s">
        <v>1401</v>
      </c>
      <c r="F3" s="643" t="s">
        <v>1384</v>
      </c>
      <c r="G3" s="643" t="s">
        <v>1385</v>
      </c>
      <c r="H3" s="646" t="s">
        <v>1386</v>
      </c>
      <c r="I3" s="643" t="s">
        <v>1358</v>
      </c>
      <c r="J3" s="628" t="s">
        <v>149</v>
      </c>
      <c r="K3" s="630" t="s">
        <v>252</v>
      </c>
      <c r="L3" s="628" t="s">
        <v>136</v>
      </c>
      <c r="M3" s="628" t="s">
        <v>137</v>
      </c>
      <c r="N3" s="628" t="s">
        <v>1076</v>
      </c>
      <c r="O3" s="628" t="s">
        <v>1077</v>
      </c>
      <c r="P3" s="628" t="s">
        <v>138</v>
      </c>
      <c r="Q3" s="628" t="s">
        <v>1102</v>
      </c>
      <c r="R3" s="628" t="s">
        <v>1085</v>
      </c>
      <c r="S3" s="628" t="s">
        <v>1359</v>
      </c>
      <c r="T3" s="628" t="s">
        <v>1360</v>
      </c>
      <c r="U3" s="628" t="s">
        <v>140</v>
      </c>
      <c r="V3" s="628" t="s">
        <v>140</v>
      </c>
      <c r="W3" s="628" t="s">
        <v>188</v>
      </c>
      <c r="X3" s="628" t="s">
        <v>140</v>
      </c>
      <c r="Y3" s="628" t="s">
        <v>140</v>
      </c>
      <c r="Z3" s="648" t="s">
        <v>1075</v>
      </c>
      <c r="AA3" s="628" t="s">
        <v>140</v>
      </c>
      <c r="AB3" s="628" t="s">
        <v>140</v>
      </c>
      <c r="AC3" s="628" t="s">
        <v>140</v>
      </c>
      <c r="AD3" s="628" t="s">
        <v>140</v>
      </c>
      <c r="AE3" s="630" t="s">
        <v>1402</v>
      </c>
      <c r="AF3" s="648" t="s">
        <v>1084</v>
      </c>
      <c r="AG3" s="628" t="s">
        <v>1440</v>
      </c>
      <c r="AH3" s="643" t="s">
        <v>1083</v>
      </c>
      <c r="AI3" s="628" t="s">
        <v>1078</v>
      </c>
      <c r="AJ3" s="628" t="s">
        <v>1085</v>
      </c>
      <c r="AK3" s="630" t="s">
        <v>1403</v>
      </c>
      <c r="AL3" s="665" t="s">
        <v>1404</v>
      </c>
      <c r="AM3" s="1231"/>
      <c r="AN3" s="1230"/>
      <c r="AO3" s="647"/>
    </row>
    <row r="4" spans="1:41" ht="108">
      <c r="A4" s="627">
        <v>1</v>
      </c>
      <c r="B4" s="126" t="s">
        <v>325</v>
      </c>
      <c r="C4" s="173">
        <v>1019</v>
      </c>
      <c r="D4" s="106" t="s">
        <v>326</v>
      </c>
      <c r="E4" s="108" t="s">
        <v>181</v>
      </c>
      <c r="F4" s="106" t="s">
        <v>327</v>
      </c>
      <c r="G4" s="106" t="s">
        <v>328</v>
      </c>
      <c r="H4" s="109" t="s">
        <v>1357</v>
      </c>
      <c r="I4" s="119" t="s">
        <v>1358</v>
      </c>
      <c r="J4" s="106" t="s">
        <v>149</v>
      </c>
      <c r="K4" s="107" t="s">
        <v>252</v>
      </c>
      <c r="L4" s="106" t="s">
        <v>136</v>
      </c>
      <c r="M4" s="106" t="s">
        <v>137</v>
      </c>
      <c r="N4" s="106" t="s">
        <v>1076</v>
      </c>
      <c r="O4" s="106" t="s">
        <v>1077</v>
      </c>
      <c r="P4" s="106" t="s">
        <v>138</v>
      </c>
      <c r="Q4" s="106" t="s">
        <v>1102</v>
      </c>
      <c r="R4" s="106" t="s">
        <v>1085</v>
      </c>
      <c r="S4" s="106" t="s">
        <v>1359</v>
      </c>
      <c r="T4" s="106" t="s">
        <v>1360</v>
      </c>
      <c r="U4" s="106" t="s">
        <v>140</v>
      </c>
      <c r="V4" s="106" t="s">
        <v>140</v>
      </c>
      <c r="W4" s="106" t="s">
        <v>188</v>
      </c>
      <c r="X4" s="106" t="s">
        <v>140</v>
      </c>
      <c r="Y4" s="106" t="s">
        <v>140</v>
      </c>
      <c r="Z4" s="738" t="s">
        <v>1075</v>
      </c>
      <c r="AA4" s="106" t="s">
        <v>140</v>
      </c>
      <c r="AB4" s="106" t="s">
        <v>140</v>
      </c>
      <c r="AC4" s="106" t="s">
        <v>140</v>
      </c>
      <c r="AD4" s="106" t="s">
        <v>140</v>
      </c>
      <c r="AE4" s="107" t="s">
        <v>1361</v>
      </c>
      <c r="AF4" s="738" t="s">
        <v>1084</v>
      </c>
      <c r="AG4" s="723" t="s">
        <v>1432</v>
      </c>
      <c r="AH4" s="119" t="s">
        <v>1362</v>
      </c>
      <c r="AI4" s="106" t="s">
        <v>1078</v>
      </c>
      <c r="AJ4" s="106" t="s">
        <v>1085</v>
      </c>
      <c r="AK4" s="107" t="s">
        <v>1363</v>
      </c>
      <c r="AL4" s="106" t="s">
        <v>1364</v>
      </c>
      <c r="AM4" s="627" t="s">
        <v>151</v>
      </c>
      <c r="AN4" s="627"/>
    </row>
    <row r="5" spans="1:41" ht="36">
      <c r="A5" s="627">
        <v>2</v>
      </c>
      <c r="B5" s="126" t="s">
        <v>737</v>
      </c>
      <c r="C5" s="173">
        <v>1023</v>
      </c>
      <c r="D5" s="106" t="s">
        <v>357</v>
      </c>
      <c r="E5" s="106" t="s">
        <v>191</v>
      </c>
      <c r="F5" s="106" t="s">
        <v>358</v>
      </c>
      <c r="G5" s="106" t="s">
        <v>359</v>
      </c>
      <c r="H5" s="109" t="s">
        <v>360</v>
      </c>
      <c r="I5" s="119" t="s">
        <v>1358</v>
      </c>
      <c r="J5" s="106" t="s">
        <v>149</v>
      </c>
      <c r="K5" s="113" t="s">
        <v>252</v>
      </c>
      <c r="L5" s="106" t="s">
        <v>136</v>
      </c>
      <c r="M5" s="106" t="s">
        <v>137</v>
      </c>
      <c r="N5" s="106" t="s">
        <v>1076</v>
      </c>
      <c r="O5" s="106" t="s">
        <v>1077</v>
      </c>
      <c r="P5" s="106" t="s">
        <v>138</v>
      </c>
      <c r="Q5" s="106" t="s">
        <v>1102</v>
      </c>
      <c r="R5" s="106" t="s">
        <v>1085</v>
      </c>
      <c r="S5" s="106" t="s">
        <v>1365</v>
      </c>
      <c r="T5" s="106" t="s">
        <v>1366</v>
      </c>
      <c r="U5" s="106" t="s">
        <v>140</v>
      </c>
      <c r="V5" s="106" t="s">
        <v>140</v>
      </c>
      <c r="W5" s="106" t="s">
        <v>141</v>
      </c>
      <c r="X5" s="106" t="s">
        <v>140</v>
      </c>
      <c r="Y5" s="106" t="s">
        <v>140</v>
      </c>
      <c r="Z5" s="738" t="s">
        <v>1075</v>
      </c>
      <c r="AA5" s="106" t="s">
        <v>140</v>
      </c>
      <c r="AB5" s="106" t="s">
        <v>140</v>
      </c>
      <c r="AC5" s="106" t="s">
        <v>140</v>
      </c>
      <c r="AD5" s="106" t="s">
        <v>140</v>
      </c>
      <c r="AE5" s="113" t="s">
        <v>1367</v>
      </c>
      <c r="AF5" s="738" t="s">
        <v>1084</v>
      </c>
      <c r="AG5" s="723" t="s">
        <v>1432</v>
      </c>
      <c r="AH5" s="119" t="s">
        <v>1083</v>
      </c>
      <c r="AI5" s="106" t="s">
        <v>1078</v>
      </c>
      <c r="AJ5" s="106" t="s">
        <v>1085</v>
      </c>
      <c r="AK5" s="107" t="s">
        <v>1368</v>
      </c>
      <c r="AL5" s="106" t="s">
        <v>1369</v>
      </c>
      <c r="AM5" s="627" t="s">
        <v>151</v>
      </c>
      <c r="AN5" s="627"/>
    </row>
    <row r="6" spans="1:41" ht="36">
      <c r="A6" s="627">
        <v>3</v>
      </c>
      <c r="B6" s="126" t="s">
        <v>384</v>
      </c>
      <c r="C6" s="173">
        <v>1027</v>
      </c>
      <c r="D6" s="111" t="s">
        <v>1370</v>
      </c>
      <c r="E6" s="108" t="s">
        <v>386</v>
      </c>
      <c r="F6" s="721" t="s">
        <v>388</v>
      </c>
      <c r="G6" s="108" t="s">
        <v>389</v>
      </c>
      <c r="H6" s="109" t="s">
        <v>1371</v>
      </c>
      <c r="I6" s="119" t="s">
        <v>1358</v>
      </c>
      <c r="J6" s="106" t="s">
        <v>149</v>
      </c>
      <c r="K6" s="107" t="s">
        <v>252</v>
      </c>
      <c r="L6" s="106" t="s">
        <v>136</v>
      </c>
      <c r="M6" s="106" t="s">
        <v>137</v>
      </c>
      <c r="N6" s="170" t="s">
        <v>1076</v>
      </c>
      <c r="O6" s="170" t="s">
        <v>1077</v>
      </c>
      <c r="P6" s="170" t="s">
        <v>138</v>
      </c>
      <c r="Q6" s="170" t="s">
        <v>1102</v>
      </c>
      <c r="R6" s="170" t="s">
        <v>1085</v>
      </c>
      <c r="S6" s="170" t="s">
        <v>1372</v>
      </c>
      <c r="T6" s="170" t="s">
        <v>1372</v>
      </c>
      <c r="U6" s="170" t="s">
        <v>140</v>
      </c>
      <c r="V6" s="170" t="s">
        <v>140</v>
      </c>
      <c r="W6" s="170" t="s">
        <v>141</v>
      </c>
      <c r="X6" s="170" t="s">
        <v>140</v>
      </c>
      <c r="Y6" s="170" t="s">
        <v>140</v>
      </c>
      <c r="Z6" s="738" t="s">
        <v>1075</v>
      </c>
      <c r="AA6" s="106" t="s">
        <v>140</v>
      </c>
      <c r="AB6" s="106" t="s">
        <v>140</v>
      </c>
      <c r="AC6" s="106" t="s">
        <v>140</v>
      </c>
      <c r="AD6" s="106" t="s">
        <v>140</v>
      </c>
      <c r="AE6" s="169" t="s">
        <v>1373</v>
      </c>
      <c r="AF6" s="738" t="s">
        <v>1084</v>
      </c>
      <c r="AG6" s="723" t="s">
        <v>1432</v>
      </c>
      <c r="AH6" s="119" t="s">
        <v>1083</v>
      </c>
      <c r="AI6" s="170" t="s">
        <v>1078</v>
      </c>
      <c r="AJ6" s="170" t="s">
        <v>1085</v>
      </c>
      <c r="AK6" s="737" t="s">
        <v>1374</v>
      </c>
      <c r="AL6" s="737" t="s">
        <v>1375</v>
      </c>
      <c r="AM6" s="627" t="s">
        <v>151</v>
      </c>
      <c r="AN6" s="627"/>
    </row>
    <row r="7" spans="1:41" ht="36">
      <c r="A7" s="627">
        <v>4</v>
      </c>
      <c r="B7" s="126" t="s">
        <v>781</v>
      </c>
      <c r="C7" s="173">
        <v>1028</v>
      </c>
      <c r="D7" s="721" t="s">
        <v>393</v>
      </c>
      <c r="E7" s="106" t="s">
        <v>394</v>
      </c>
      <c r="F7" s="721" t="s">
        <v>396</v>
      </c>
      <c r="G7" s="723" t="s">
        <v>397</v>
      </c>
      <c r="H7" s="112" t="s">
        <v>398</v>
      </c>
      <c r="I7" s="119" t="s">
        <v>1376</v>
      </c>
      <c r="J7" s="106" t="s">
        <v>174</v>
      </c>
      <c r="K7" s="113" t="s">
        <v>1377</v>
      </c>
      <c r="L7" s="106" t="s">
        <v>136</v>
      </c>
      <c r="M7" s="106" t="s">
        <v>162</v>
      </c>
      <c r="N7" s="721" t="s">
        <v>1109</v>
      </c>
      <c r="O7" s="723" t="s">
        <v>1110</v>
      </c>
      <c r="P7" s="723" t="s">
        <v>214</v>
      </c>
      <c r="Q7" s="723" t="s">
        <v>1095</v>
      </c>
      <c r="R7" s="723" t="s">
        <v>1096</v>
      </c>
      <c r="S7" s="723" t="s">
        <v>1405</v>
      </c>
      <c r="T7" s="723" t="s">
        <v>1406</v>
      </c>
      <c r="U7" s="723" t="s">
        <v>165</v>
      </c>
      <c r="V7" s="723" t="s">
        <v>165</v>
      </c>
      <c r="W7" s="723" t="s">
        <v>166</v>
      </c>
      <c r="X7" s="723" t="s">
        <v>165</v>
      </c>
      <c r="Y7" s="723" t="s">
        <v>165</v>
      </c>
      <c r="Z7" s="738" t="s">
        <v>1075</v>
      </c>
      <c r="AA7" s="108" t="s">
        <v>165</v>
      </c>
      <c r="AB7" s="108" t="s">
        <v>165</v>
      </c>
      <c r="AC7" s="108" t="s">
        <v>165</v>
      </c>
      <c r="AD7" s="108" t="s">
        <v>165</v>
      </c>
      <c r="AE7" s="729" t="s">
        <v>1407</v>
      </c>
      <c r="AF7" s="738" t="s">
        <v>1084</v>
      </c>
      <c r="AG7" s="723" t="s">
        <v>1432</v>
      </c>
      <c r="AH7" s="119" t="s">
        <v>1127</v>
      </c>
      <c r="AI7" s="723" t="s">
        <v>1378</v>
      </c>
      <c r="AJ7" s="106" t="s">
        <v>1096</v>
      </c>
      <c r="AK7" s="723" t="s">
        <v>1408</v>
      </c>
      <c r="AL7" s="723" t="s">
        <v>1409</v>
      </c>
      <c r="AM7" s="627" t="s">
        <v>151</v>
      </c>
      <c r="AN7" s="627"/>
    </row>
    <row r="8" spans="1:41" ht="36">
      <c r="A8" s="627">
        <v>5</v>
      </c>
      <c r="B8" s="126" t="s">
        <v>406</v>
      </c>
      <c r="C8" s="173">
        <v>1030</v>
      </c>
      <c r="D8" s="107" t="s">
        <v>407</v>
      </c>
      <c r="E8" s="106" t="s">
        <v>247</v>
      </c>
      <c r="F8" s="107" t="s">
        <v>409</v>
      </c>
      <c r="G8" s="106" t="s">
        <v>410</v>
      </c>
      <c r="H8" s="109" t="s">
        <v>1379</v>
      </c>
      <c r="I8" s="119" t="s">
        <v>1358</v>
      </c>
      <c r="J8" s="106" t="s">
        <v>149</v>
      </c>
      <c r="K8" s="107" t="s">
        <v>252</v>
      </c>
      <c r="L8" s="106" t="s">
        <v>136</v>
      </c>
      <c r="M8" s="106" t="s">
        <v>137</v>
      </c>
      <c r="N8" s="106" t="s">
        <v>1076</v>
      </c>
      <c r="O8" s="106" t="s">
        <v>1077</v>
      </c>
      <c r="P8" s="106" t="s">
        <v>138</v>
      </c>
      <c r="Q8" s="106" t="s">
        <v>1078</v>
      </c>
      <c r="R8" s="106" t="s">
        <v>1085</v>
      </c>
      <c r="S8" s="106" t="s">
        <v>1380</v>
      </c>
      <c r="T8" s="106" t="s">
        <v>1380</v>
      </c>
      <c r="U8" s="106" t="s">
        <v>140</v>
      </c>
      <c r="V8" s="106" t="s">
        <v>140</v>
      </c>
      <c r="W8" s="106" t="s">
        <v>141</v>
      </c>
      <c r="X8" s="106" t="s">
        <v>140</v>
      </c>
      <c r="Y8" s="106" t="s">
        <v>140</v>
      </c>
      <c r="Z8" s="738" t="s">
        <v>1075</v>
      </c>
      <c r="AA8" s="106" t="s">
        <v>140</v>
      </c>
      <c r="AB8" s="106" t="s">
        <v>140</v>
      </c>
      <c r="AC8" s="106" t="s">
        <v>140</v>
      </c>
      <c r="AD8" s="106" t="s">
        <v>140</v>
      </c>
      <c r="AE8" s="106" t="s">
        <v>1381</v>
      </c>
      <c r="AF8" s="738" t="s">
        <v>1084</v>
      </c>
      <c r="AG8" s="723" t="s">
        <v>1432</v>
      </c>
      <c r="AH8" s="119" t="s">
        <v>1083</v>
      </c>
      <c r="AI8" s="106" t="s">
        <v>1078</v>
      </c>
      <c r="AJ8" s="106" t="s">
        <v>1085</v>
      </c>
      <c r="AK8" s="130" t="s">
        <v>1382</v>
      </c>
      <c r="AL8" s="106" t="s">
        <v>1383</v>
      </c>
      <c r="AM8" s="627" t="s">
        <v>151</v>
      </c>
      <c r="AN8" s="627"/>
    </row>
  </sheetData>
  <mergeCells count="2">
    <mergeCell ref="AM1:AM3"/>
    <mergeCell ref="AN1:AN3"/>
  </mergeCells>
  <phoneticPr fontId="8"/>
  <pageMargins left="0.7" right="0.7" top="0.75" bottom="0.75" header="0.3" footer="0.3"/>
  <pageSetup paperSize="8" scale="32" orientation="landscape" r:id="rId1"/>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84E760-CD19-4F37-B1DE-7226C59A6DB3}">
  <sheetPr codeName="Sheet15">
    <pageSetUpPr fitToPage="1"/>
  </sheetPr>
  <dimension ref="A1:F37"/>
  <sheetViews>
    <sheetView view="pageBreakPreview" zoomScale="62" zoomScaleNormal="100" zoomScaleSheetLayoutView="62" workbookViewId="0">
      <selection activeCell="B38" sqref="B38"/>
    </sheetView>
  </sheetViews>
  <sheetFormatPr defaultColWidth="8.58203125" defaultRowHeight="20.149999999999999" customHeight="1"/>
  <cols>
    <col min="1" max="1" width="45.83203125" style="192" customWidth="1"/>
    <col min="2" max="2" width="71.08203125" style="192" customWidth="1"/>
    <col min="3" max="3" width="10.58203125" style="192" customWidth="1"/>
    <col min="4" max="4" width="15.5" style="192" customWidth="1"/>
    <col min="5" max="5" width="27.75" style="192" customWidth="1"/>
    <col min="6" max="6" width="15.58203125" style="192" customWidth="1"/>
    <col min="7" max="16384" width="8.58203125" style="192"/>
  </cols>
  <sheetData>
    <row r="1" spans="1:6" ht="50.15" customHeight="1" thickBot="1">
      <c r="A1" s="209" t="s">
        <v>1328</v>
      </c>
      <c r="B1" s="209"/>
      <c r="C1" s="206" t="s">
        <v>1329</v>
      </c>
      <c r="D1" s="412" t="s">
        <v>105</v>
      </c>
      <c r="E1" s="413">
        <f>'1‐③'!G1</f>
        <v>0</v>
      </c>
    </row>
    <row r="2" spans="1:6" ht="20.149999999999999" customHeight="1" thickBot="1">
      <c r="A2" s="191"/>
      <c r="B2" s="191"/>
      <c r="C2" s="191"/>
      <c r="D2" s="414"/>
      <c r="E2" s="414"/>
    </row>
    <row r="3" spans="1:6" ht="20.149999999999999" customHeight="1">
      <c r="A3" s="598" t="s">
        <v>77</v>
      </c>
      <c r="B3" s="386" t="str">
        <f>IF(ISNA(VLOOKUP($E$1,【非表示】1‐⑦差し込み!$B$3:$AB$19,3,FALSE)),"",VLOOKUP($E$1,【非表示】1‐⑦差し込み!$B$3:$AB$19,3,FALSE))</f>
        <v/>
      </c>
      <c r="C3" s="193"/>
      <c r="D3" s="218"/>
      <c r="E3" s="218"/>
      <c r="F3" s="1232"/>
    </row>
    <row r="4" spans="1:6" ht="20.149999999999999" customHeight="1">
      <c r="A4" s="599" t="s">
        <v>871</v>
      </c>
      <c r="B4" s="387" t="str">
        <f>IF(ISNA(VLOOKUP($E$1,【非表示】1‐⑦差し込み!$B$3:$AB$19,4,FALSE)),"",VLOOKUP($E$1,【非表示】1‐⑦差し込み!$B$3:$AB$19,4,FALSE))</f>
        <v/>
      </c>
      <c r="C4" s="193"/>
      <c r="D4" s="916"/>
      <c r="E4" s="916"/>
      <c r="F4" s="1232"/>
    </row>
    <row r="5" spans="1:6" ht="20.149999999999999" customHeight="1">
      <c r="A5" s="599" t="s">
        <v>872</v>
      </c>
      <c r="B5" s="387" t="str">
        <f>IF(ISNA(VLOOKUP($E$1,【非表示】1‐⑦差し込み!$B$3:$AB$19,5,FALSE)),"",VLOOKUP($E$1,【非表示】1‐⑦差し込み!$B$3:$AB$19,5,FALSE))</f>
        <v/>
      </c>
      <c r="C5" s="193"/>
      <c r="D5" s="916"/>
      <c r="E5" s="916"/>
    </row>
    <row r="6" spans="1:6" ht="20.149999999999999" customHeight="1">
      <c r="A6" s="599" t="s">
        <v>873</v>
      </c>
      <c r="B6" s="387" t="str">
        <f>IF(ISNA(VLOOKUP($E$1,【非表示】1‐⑦差し込み!$B$3:$AB$19,6,FALSE)),"",VLOOKUP($E$1,【非表示】1‐⑦差し込み!$B$3:$AB$19,6,FALSE))</f>
        <v/>
      </c>
      <c r="C6" s="193"/>
      <c r="D6" s="916"/>
      <c r="E6" s="916"/>
    </row>
    <row r="7" spans="1:6" ht="20.149999999999999" customHeight="1">
      <c r="A7" s="599" t="s">
        <v>874</v>
      </c>
      <c r="B7" s="387" t="str">
        <f>IF(ISNA(VLOOKUP($E$1,【非表示】1‐⑦差し込み!$B$3:$AB$19,7,FALSE)),"",VLOOKUP($E$1,【非表示】1‐⑦差し込み!$B$3:$AB$19,7,FALSE))</f>
        <v/>
      </c>
      <c r="C7" s="193"/>
      <c r="D7" s="193"/>
      <c r="E7" s="193"/>
    </row>
    <row r="8" spans="1:6" ht="20.149999999999999" customHeight="1">
      <c r="A8" s="599" t="s">
        <v>1063</v>
      </c>
      <c r="B8" s="387" t="str">
        <f>IF(ISNA(VLOOKUP($E$1,【非表示】1‐⑦差し込み!$B$3:$AB$19,8,FALSE)),"",VLOOKUP($E$1,【非表示】1‐⑦差し込み!$B$3:$AB$19,8,FALSE))</f>
        <v/>
      </c>
      <c r="C8" s="193"/>
      <c r="D8" s="193"/>
      <c r="E8" s="193"/>
    </row>
    <row r="9" spans="1:6" ht="20.149999999999999" customHeight="1">
      <c r="A9" s="599" t="s">
        <v>1330</v>
      </c>
      <c r="B9" s="387" t="str">
        <f>IF(ISNA(VLOOKUP($E$1,【非表示】1‐⑦差し込み!$B$3:$AB$19,9,FALSE)),"",VLOOKUP($E$1,【非表示】1‐⑦差し込み!$B$3:$AB$19,9,FALSE))</f>
        <v/>
      </c>
      <c r="C9" s="194"/>
      <c r="D9" s="194"/>
      <c r="E9" s="194"/>
    </row>
    <row r="10" spans="1:6" ht="20.149999999999999" customHeight="1">
      <c r="A10" s="599" t="s">
        <v>876</v>
      </c>
      <c r="B10" s="387" t="str">
        <f>IF(ISNA(VLOOKUP($E$1,【非表示】1‐⑦差し込み!$B$3:$AB$19,10,FALSE)),"",VLOOKUP($E$1,【非表示】1‐⑦差し込み!$B$3:$AB$19,10,FALSE))</f>
        <v/>
      </c>
      <c r="C10" s="194"/>
      <c r="D10" s="194"/>
      <c r="E10" s="194"/>
    </row>
    <row r="11" spans="1:6" ht="20.149999999999999" customHeight="1">
      <c r="A11" s="599" t="s">
        <v>877</v>
      </c>
      <c r="B11" s="387" t="str">
        <f>IF(ISNA(VLOOKUP($E$1,【非表示】1‐⑦差し込み!$B$3:$AB$19,11,FALSE)),"",VLOOKUP($E$1,【非表示】1‐⑦差し込み!$B$3:$AB$19,11,FALSE))</f>
        <v/>
      </c>
      <c r="C11" s="194"/>
      <c r="D11" s="194"/>
      <c r="E11" s="194"/>
    </row>
    <row r="12" spans="1:6" ht="20.149999999999999" customHeight="1">
      <c r="A12" s="599" t="s">
        <v>1331</v>
      </c>
      <c r="B12" s="387" t="str">
        <f>IF(ISNA(VLOOKUP($E$1,【非表示】1‐⑦差し込み!$B$3:$AB$19,12,FALSE)),"",VLOOKUP($E$1,【非表示】1‐⑦差し込み!$B$3:$AB$19,12,FALSE))</f>
        <v/>
      </c>
      <c r="C12" s="194"/>
      <c r="D12" s="194"/>
      <c r="E12" s="194"/>
    </row>
    <row r="13" spans="1:6" ht="20.149999999999999" customHeight="1">
      <c r="A13" s="599" t="s">
        <v>1332</v>
      </c>
      <c r="B13" s="703"/>
      <c r="C13" s="194" t="s">
        <v>880</v>
      </c>
      <c r="D13" s="194"/>
      <c r="E13" s="194"/>
    </row>
    <row r="14" spans="1:6" ht="20.149999999999999" customHeight="1">
      <c r="A14" s="599" t="s">
        <v>1439</v>
      </c>
      <c r="B14" s="398" t="str">
        <f>IF(ISNA(VLOOKUP($E$1,【非表示】1‐⑦差し込み!$B$3:$AB$19,13,FALSE)),"",VLOOKUP($E$1,【非表示】1‐⑦差し込み!$B$3:$AB$19,13,FALSE))</f>
        <v/>
      </c>
      <c r="C14" s="194"/>
      <c r="D14" s="194"/>
      <c r="E14" s="194"/>
    </row>
    <row r="15" spans="1:6" ht="20.149999999999999" customHeight="1">
      <c r="A15" s="599" t="s">
        <v>1333</v>
      </c>
      <c r="B15" s="387" t="str">
        <f>IF(ISNA(VLOOKUP($E$1,【非表示】1‐⑦差し込み!$B$3:$AB$19,13,FALSE)),"",VLOOKUP($E$1,【非表示】1‐⑦差し込み!$B$3:$AB$19,14,FALSE))</f>
        <v/>
      </c>
      <c r="C15" s="194"/>
      <c r="D15" s="194"/>
      <c r="E15" s="194"/>
    </row>
    <row r="16" spans="1:6" ht="20.149999999999999" customHeight="1" thickBot="1">
      <c r="A16" s="600" t="s">
        <v>1334</v>
      </c>
      <c r="B16" s="388" t="str">
        <f>IF(ISNA(VLOOKUP($E$1,【非表示】1‐⑦差し込み!$B$3:$AB$15,15,FALSE)),"",VLOOKUP($E$1,【非表示】1‐⑦差し込み!$B$3:$AB$19,15,FALSE))</f>
        <v/>
      </c>
      <c r="C16" s="194"/>
      <c r="D16" s="194"/>
      <c r="E16" s="194"/>
    </row>
    <row r="17" spans="1:5" ht="20.149999999999999" customHeight="1" thickBot="1">
      <c r="A17" s="195" t="s">
        <v>881</v>
      </c>
      <c r="B17" s="196"/>
      <c r="C17" s="194"/>
      <c r="D17" s="194"/>
      <c r="E17" s="194"/>
    </row>
    <row r="18" spans="1:5" ht="20.149999999999999" customHeight="1">
      <c r="A18" s="200" t="s">
        <v>1335</v>
      </c>
      <c r="B18" s="394" t="str">
        <f>IF(ISNA(VLOOKUP($E$1,【非表示】1‐⑦差し込み!$B$3:$AB$19,15,FALSE)),"",VLOOKUP($E$1,【非表示】1‐⑦差し込み!$B$3:$AB$19,16,FALSE))</f>
        <v/>
      </c>
      <c r="C18" s="194"/>
      <c r="D18" s="194"/>
      <c r="E18" s="194"/>
    </row>
    <row r="19" spans="1:5" ht="20.149999999999999" customHeight="1">
      <c r="A19" s="201" t="s">
        <v>1336</v>
      </c>
      <c r="B19" s="389" t="str">
        <f>IF(ISNA(VLOOKUP($E$1,【非表示】1‐⑦差し込み!$B$3:$AB$17,17,FALSE)),"",VLOOKUP($E$1,【非表示】1‐⑦差し込み!$B$3:$AB$19,17,FALSE))</f>
        <v/>
      </c>
      <c r="C19" s="194"/>
      <c r="D19" s="194"/>
      <c r="E19" s="194"/>
    </row>
    <row r="20" spans="1:5" ht="20.149999999999999" customHeight="1" thickBot="1">
      <c r="A20" s="202" t="s">
        <v>882</v>
      </c>
      <c r="B20" s="395" t="str">
        <f>IF(ISNA(VLOOKUP($E$1,【非表示】1‐⑦差し込み!$B$3:$AB$19,17,FALSE)),"",VLOOKUP($E$1,【非表示】1‐⑦差し込み!$B$3:$AB$19,18,FALSE))</f>
        <v/>
      </c>
      <c r="C20" s="194"/>
      <c r="D20" s="194"/>
      <c r="E20" s="194"/>
    </row>
    <row r="21" spans="1:5" ht="20.149999999999999" customHeight="1" thickBot="1">
      <c r="A21" s="197" t="s">
        <v>883</v>
      </c>
      <c r="B21" s="196"/>
      <c r="C21" s="194"/>
      <c r="D21" s="194"/>
      <c r="E21" s="194"/>
    </row>
    <row r="22" spans="1:5" ht="20.149999999999999" customHeight="1">
      <c r="A22" s="220" t="s">
        <v>1337</v>
      </c>
      <c r="B22" s="396" t="str">
        <f>IF(ISNA(VLOOKUP($E$1,【非表示】1‐⑦差し込み!$B$3:$AB$19,18,FALSE)),"",VLOOKUP($E$1,【非表示】1‐⑦差し込み!$B$3:$AB$19,19,FALSE))</f>
        <v/>
      </c>
      <c r="C22" s="194"/>
      <c r="D22" s="194"/>
      <c r="E22" s="194"/>
    </row>
    <row r="23" spans="1:5" ht="20.149999999999999" customHeight="1">
      <c r="A23" s="227" t="s">
        <v>1338</v>
      </c>
      <c r="B23" s="397" t="str">
        <f>IF(ISNA(VLOOKUP($E$1,【非表示】1‐⑦差し込み!$B$3:$AB$19,19,FALSE)),"",VLOOKUP($E$1,【非表示】1‐⑦差し込み!$B$3:$AB$19,20,FALSE))</f>
        <v/>
      </c>
      <c r="C23" s="194"/>
      <c r="D23" s="194"/>
      <c r="E23" s="194"/>
    </row>
    <row r="24" spans="1:5" ht="20.149999999999999" customHeight="1">
      <c r="A24" s="226" t="s">
        <v>884</v>
      </c>
      <c r="B24" s="398" t="str">
        <f>IF(ISNA(VLOOKUP($E$1,【非表示】1‐⑦差し込み!$B$3:$AB$19,20,FALSE)),"",VLOOKUP($E$1,【非表示】1‐⑦差し込み!$B$3:$AB$19,21,FALSE))</f>
        <v/>
      </c>
      <c r="C24" s="194"/>
      <c r="D24" s="194"/>
      <c r="E24" s="194"/>
    </row>
    <row r="25" spans="1:5" ht="20.149999999999999" customHeight="1" thickBot="1">
      <c r="A25" s="225" t="s">
        <v>1339</v>
      </c>
      <c r="B25" s="399" t="str">
        <f>IF(ISNA(VLOOKUP($E$1,【非表示】1‐⑦差し込み!$B$3:$AB$19,21,FALSE)),"",VLOOKUP($E$1,【非表示】1‐⑦差し込み!$B$3:$AB$19,22,FALSE))</f>
        <v/>
      </c>
      <c r="C25" s="194"/>
      <c r="D25" s="194"/>
      <c r="E25" s="194"/>
    </row>
    <row r="26" spans="1:5" ht="20.149999999999999" customHeight="1" thickBot="1">
      <c r="A26" s="198" t="s">
        <v>885</v>
      </c>
      <c r="B26" s="199"/>
      <c r="C26" s="194"/>
      <c r="D26" s="194"/>
      <c r="E26" s="194"/>
    </row>
    <row r="27" spans="1:5" ht="20.149999999999999" customHeight="1">
      <c r="A27" s="390" t="s">
        <v>120</v>
      </c>
      <c r="B27" s="400" t="str">
        <f>IF(ISNA(VLOOKUP($E$1,【非表示】1‐⑦差し込み!$B$3:$AB$19,22,FALSE)),"",VLOOKUP($E$1,【非表示】1‐⑦差し込み!$B$3:$AB$19,23,FALSE))</f>
        <v/>
      </c>
      <c r="C27" s="194"/>
      <c r="D27" s="194"/>
      <c r="E27" s="194"/>
    </row>
    <row r="28" spans="1:5" ht="20.149999999999999" customHeight="1">
      <c r="A28" s="391" t="s">
        <v>121</v>
      </c>
      <c r="B28" s="398" t="str">
        <f>IF(ISNA(VLOOKUP($E$1,【非表示】1‐⑦差し込み!$B$3:$AB$19,23,FALSE)),"",VLOOKUP($E$1,【非表示】1‐⑦差し込み!$B$3:$AB$19,24,FALSE))</f>
        <v/>
      </c>
      <c r="C28" s="194"/>
      <c r="D28" s="194"/>
      <c r="E28" s="194"/>
    </row>
    <row r="29" spans="1:5" ht="20.149999999999999" customHeight="1">
      <c r="A29" s="392" t="s">
        <v>122</v>
      </c>
      <c r="B29" s="398" t="str">
        <f>IF(ISNA(VLOOKUP($E$1,【非表示】1‐⑦差し込み!$B$3:$AB$19,24,FALSE)),"",VLOOKUP($E$1,【非表示】1‐⑦差し込み!$B$3:$AB$19,25,FALSE))</f>
        <v/>
      </c>
      <c r="C29" s="194"/>
      <c r="D29" s="194"/>
      <c r="E29" s="194"/>
    </row>
    <row r="30" spans="1:5" ht="20.149999999999999" customHeight="1">
      <c r="A30" s="392" t="s">
        <v>1071</v>
      </c>
      <c r="B30" s="398" t="str">
        <f>IF(ISNA(VLOOKUP($E$1,【非表示】1‐⑦差し込み!$B$3:$AB$19,25,FALSE)),"",VLOOKUP($E$1,【非表示】1‐⑦差し込み!$B$3:$AB$19,26,FALSE))</f>
        <v/>
      </c>
      <c r="C30" s="194"/>
      <c r="D30" s="194"/>
      <c r="E30" s="194"/>
    </row>
    <row r="31" spans="1:5" ht="20.149999999999999" customHeight="1" thickBot="1">
      <c r="A31" s="393" t="s">
        <v>890</v>
      </c>
      <c r="B31" s="401" t="str">
        <f>IF(ISNA(VLOOKUP($E$1,【非表示】1‐⑦差し込み!$B$3:$AB$19,26,FALSE)),"",VLOOKUP($E$1,【非表示】1‐⑦差し込み!$B$3:$AB$19,27,FALSE))</f>
        <v/>
      </c>
      <c r="C31" s="194"/>
      <c r="D31" s="194"/>
      <c r="E31" s="194"/>
    </row>
    <row r="32" spans="1:5" ht="20.149999999999999" customHeight="1">
      <c r="A32" s="195"/>
      <c r="B32" s="199"/>
      <c r="C32" s="194"/>
      <c r="D32" s="194"/>
      <c r="E32" s="194"/>
    </row>
    <row r="33" spans="1:5" ht="20.149999999999999" customHeight="1" thickBot="1">
      <c r="A33" s="203" t="s">
        <v>1340</v>
      </c>
      <c r="B33" s="199"/>
      <c r="C33" s="194"/>
      <c r="D33" s="194"/>
      <c r="E33" s="194"/>
    </row>
    <row r="34" spans="1:5" ht="20.149999999999999" customHeight="1">
      <c r="A34" s="204" t="s">
        <v>892</v>
      </c>
      <c r="B34" s="394">
        <f>B35+B36</f>
        <v>0</v>
      </c>
      <c r="C34" s="191" t="s">
        <v>893</v>
      </c>
      <c r="D34" s="639" t="s">
        <v>894</v>
      </c>
      <c r="E34" s="194"/>
    </row>
    <row r="35" spans="1:5" ht="20.149999999999999" customHeight="1">
      <c r="A35" s="205" t="s">
        <v>895</v>
      </c>
      <c r="B35" s="389">
        <f>'1‐⑥'!F130</f>
        <v>0</v>
      </c>
      <c r="C35" s="191" t="s">
        <v>893</v>
      </c>
      <c r="D35" s="639" t="s">
        <v>894</v>
      </c>
      <c r="E35" s="207"/>
    </row>
    <row r="36" spans="1:5" ht="20.149999999999999" customHeight="1" thickBot="1">
      <c r="A36" s="208" t="s">
        <v>896</v>
      </c>
      <c r="B36" s="395">
        <f>'1‐⑥'!F131</f>
        <v>0</v>
      </c>
      <c r="C36" s="191" t="s">
        <v>893</v>
      </c>
      <c r="D36" s="639" t="s">
        <v>894</v>
      </c>
      <c r="E36" s="207"/>
    </row>
    <row r="37" spans="1:5" ht="20.149999999999999" customHeight="1">
      <c r="A37" s="191"/>
      <c r="B37" s="207"/>
      <c r="C37" s="191"/>
      <c r="D37" s="206"/>
      <c r="E37" s="207"/>
    </row>
  </sheetData>
  <sheetProtection algorithmName="SHA-512" hashValue="C+SyW9tFBO46ukKqsVsrM8ay+4qgUThfIzG4j2GijDY5D2kgFK+Caa5vlNSD/SmxO5O/0H1lGG6I/0R7OrLA6w==" saltValue="mpiQG/JiSLBe3luk3q4uvA==" spinCount="100000" sheet="1" formatRows="0" insertColumns="0" insertRows="0" deleteRows="0"/>
  <mergeCells count="2">
    <mergeCell ref="F3:F4"/>
    <mergeCell ref="D4:E6"/>
  </mergeCells>
  <phoneticPr fontId="8"/>
  <conditionalFormatting sqref="B35:B36">
    <cfRule type="containsBlanks" dxfId="3" priority="3">
      <formula>LEN(TRIM(B35))=0</formula>
    </cfRule>
  </conditionalFormatting>
  <conditionalFormatting sqref="B13">
    <cfRule type="containsBlanks" dxfId="2" priority="1">
      <formula>LEN(TRIM(B13))=0</formula>
    </cfRule>
  </conditionalFormatting>
  <dataValidations count="4">
    <dataValidation type="whole" allowBlank="1" showInputMessage="1" showErrorMessage="1" sqref="E35:E37 B34 B37" xr:uid="{2968EFAE-469D-462A-9082-F91B4FD56F62}">
      <formula1>0</formula1>
      <formula2>365</formula2>
    </dataValidation>
    <dataValidation type="whole" allowBlank="1" showInputMessage="1" showErrorMessage="1" sqref="B32:B33 B21 B17 B26" xr:uid="{5597F57A-290A-48AE-8102-88B0FA4E65DD}">
      <formula1>1</formula1>
      <formula2>365</formula2>
    </dataValidation>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3" xr:uid="{771CA6ED-80B7-4FDA-B0C4-0EF2E1522A40}">
      <formula1>1</formula1>
      <formula2>365</formula2>
    </dataValidation>
    <dataValidation allowBlank="1" showInputMessage="1" showErrorMessage="1" promptTitle="入力不要" prompt="修正したい場合_x000a_審査センターにご連絡ください。" sqref="B3:B12 B15:B16 B18:B20 B22:B25 B27:B31" xr:uid="{F6B47901-C2E2-47E2-9506-D906FC1604E8}"/>
  </dataValidations>
  <pageMargins left="0.70866141732283472" right="0.70866141732283472" top="0.74803149606299213" bottom="0.74803149606299213" header="0.31496062992125984" footer="0.31496062992125984"/>
  <pageSetup paperSize="9" scale="63" orientation="portrait" r:id="rId1"/>
  <headerFooter>
    <oddHeader>&amp;F</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65DBC8-2E84-45A7-AF59-03512F790F72}">
  <sheetPr codeName="Sheet18">
    <pageSetUpPr fitToPage="1"/>
  </sheetPr>
  <dimension ref="A1:G49"/>
  <sheetViews>
    <sheetView view="pageBreakPreview" zoomScale="62" zoomScaleNormal="100" zoomScaleSheetLayoutView="62" workbookViewId="0">
      <selection activeCell="B48" sqref="B48"/>
    </sheetView>
  </sheetViews>
  <sheetFormatPr defaultColWidth="8.58203125" defaultRowHeight="20.149999999999999" customHeight="1"/>
  <cols>
    <col min="1" max="1" width="47" style="192" customWidth="1"/>
    <col min="2" max="2" width="71.08203125" style="192" customWidth="1"/>
    <col min="3" max="3" width="10.58203125" style="192" customWidth="1"/>
    <col min="4" max="4" width="15.5" style="192" customWidth="1"/>
    <col min="5" max="5" width="27.75" style="192" customWidth="1"/>
    <col min="6" max="6" width="15.58203125" style="192" customWidth="1"/>
    <col min="7" max="16384" width="8.58203125" style="192"/>
  </cols>
  <sheetData>
    <row r="1" spans="1:6" ht="50.15" customHeight="1" thickBot="1">
      <c r="A1" s="209" t="s">
        <v>1410</v>
      </c>
      <c r="B1" s="420"/>
      <c r="C1" s="206" t="s">
        <v>1411</v>
      </c>
      <c r="D1" s="412" t="s">
        <v>105</v>
      </c>
      <c r="E1" s="413">
        <f>'1‐③'!G1</f>
        <v>0</v>
      </c>
    </row>
    <row r="2" spans="1:6" ht="20.149999999999999" customHeight="1" thickBot="1">
      <c r="A2" s="209"/>
      <c r="B2" s="209"/>
      <c r="C2" s="209"/>
      <c r="D2" s="414"/>
      <c r="E2" s="414"/>
    </row>
    <row r="3" spans="1:6" ht="20.149999999999999" customHeight="1">
      <c r="A3" s="650" t="s">
        <v>77</v>
      </c>
      <c r="B3" s="651" t="str">
        <f>IF(ISNA(VLOOKUP($E$1,【非表示】1‐⑧差し込み!$B$3:$AL$8,3,FALSE)),"",VLOOKUP($E$1,【非表示】1‐⑧差し込み!$B$3:$AL$8,3,FALSE))</f>
        <v/>
      </c>
      <c r="C3" s="193"/>
      <c r="D3" s="408"/>
      <c r="E3" s="409"/>
      <c r="F3" s="1232"/>
    </row>
    <row r="4" spans="1:6" ht="20.149999999999999" customHeight="1">
      <c r="A4" s="652" t="s">
        <v>871</v>
      </c>
      <c r="B4" s="653" t="str">
        <f>IF(ISNA(VLOOKUP($E$1,【非表示】1‐⑧差し込み!$B$3:$AL$8,4,FALSE)),"",VLOOKUP($E$1,【非表示】1‐⑧差し込み!$B$3:$AL$8,4,FALSE))</f>
        <v/>
      </c>
      <c r="C4" s="193"/>
      <c r="D4" s="408"/>
      <c r="E4" s="409"/>
      <c r="F4" s="1232"/>
    </row>
    <row r="5" spans="1:6" ht="20.149999999999999" customHeight="1">
      <c r="A5" s="652" t="s">
        <v>872</v>
      </c>
      <c r="B5" s="653" t="str">
        <f>IF(ISNA(VLOOKUP($E$1,【非表示】1‐⑧差し込み!$B$3:$AL$8,5,FALSE)),"",VLOOKUP($E$1,【非表示】1‐⑧差し込み!$B$3:$AL$8,5,FALSE))</f>
        <v/>
      </c>
      <c r="C5" s="193"/>
      <c r="D5" s="218"/>
      <c r="E5" s="218"/>
    </row>
    <row r="6" spans="1:6" ht="20.149999999999999" customHeight="1">
      <c r="A6" s="652" t="s">
        <v>873</v>
      </c>
      <c r="B6" s="653" t="str">
        <f>IF(ISNA(VLOOKUP($E$1,【非表示】1‐⑧差し込み!$B$3:$AL$8,6,FALSE)),"",VLOOKUP($E$1,【非表示】1‐⑧差し込み!$B$3:$AL$8,6,FALSE))</f>
        <v/>
      </c>
      <c r="C6" s="193"/>
      <c r="D6" s="916"/>
      <c r="E6" s="916"/>
    </row>
    <row r="7" spans="1:6" ht="20.149999999999999" customHeight="1">
      <c r="A7" s="652" t="s">
        <v>874</v>
      </c>
      <c r="B7" s="653" t="str">
        <f>IF(ISNA(VLOOKUP($E$1,【非表示】1‐⑧差し込み!$B$3:$AL$8,7,FALSE)),"",VLOOKUP($E$1,【非表示】1‐⑧差し込み!$B$3:$AL$8,7,FALSE))</f>
        <v/>
      </c>
      <c r="C7" s="193"/>
      <c r="D7" s="916"/>
      <c r="E7" s="916"/>
    </row>
    <row r="8" spans="1:6" ht="20.149999999999999" customHeight="1">
      <c r="A8" s="652" t="s">
        <v>1063</v>
      </c>
      <c r="B8" s="653" t="str">
        <f>IF(ISNA(VLOOKUP($E$1,【非表示】1‐⑧差し込み!$B$3:$AL$8,8,FALSE)),"",VLOOKUP($E$1,【非表示】1‐⑧差し込み!$B$3:$AL$8,8,FALSE))</f>
        <v/>
      </c>
      <c r="C8" s="193"/>
      <c r="D8" s="916"/>
      <c r="E8" s="916"/>
    </row>
    <row r="9" spans="1:6" ht="20.149999999999999" customHeight="1">
      <c r="A9" s="652" t="s">
        <v>1330</v>
      </c>
      <c r="B9" s="653" t="str">
        <f>IF(ISNA(VLOOKUP($E$1,【非表示】1‐⑧差し込み!$B$3:$AL$8,9,FALSE)),"",VLOOKUP($E$1,【非表示】1‐⑧差し込み!$B$3:$AL$8,9,FALSE))</f>
        <v/>
      </c>
      <c r="C9" s="194"/>
      <c r="D9" s="194"/>
      <c r="E9" s="194"/>
    </row>
    <row r="10" spans="1:6" ht="20.149999999999999" customHeight="1">
      <c r="A10" s="652" t="s">
        <v>876</v>
      </c>
      <c r="B10" s="653" t="str">
        <f>IF(ISNA(VLOOKUP($E$1,【非表示】1‐⑧差し込み!$B$3:$AL$8,10,FALSE)),"",VLOOKUP($E$1,【非表示】1‐⑧差し込み!$B$3:$AL$8,10,FALSE))</f>
        <v/>
      </c>
      <c r="C10" s="194"/>
      <c r="D10" s="194"/>
      <c r="E10" s="194"/>
    </row>
    <row r="11" spans="1:6" ht="20.149999999999999" customHeight="1">
      <c r="A11" s="652" t="s">
        <v>877</v>
      </c>
      <c r="B11" s="653" t="str">
        <f>IF(ISNA(VLOOKUP($E$1,【非表示】1‐⑧差し込み!$B$3:$AL$8,11,FALSE)),"",VLOOKUP($E$1,【非表示】1‐⑧差し込み!$B$3:$AL$8,11,FALSE))</f>
        <v/>
      </c>
      <c r="C11" s="194"/>
      <c r="D11" s="194"/>
      <c r="E11" s="194"/>
    </row>
    <row r="12" spans="1:6" ht="20.149999999999999" customHeight="1">
      <c r="A12" s="652" t="s">
        <v>1331</v>
      </c>
      <c r="B12" s="653" t="str">
        <f>IF(ISNA(VLOOKUP($E$1,【非表示】1‐⑧差し込み!$B$3:$AL$8,12,FALSE)),"",VLOOKUP($E$1,【非表示】1‐⑧差し込み!$B$3:$AL$8,12,FALSE))</f>
        <v/>
      </c>
      <c r="C12" s="194"/>
      <c r="D12" s="194"/>
      <c r="E12" s="194"/>
    </row>
    <row r="13" spans="1:6" ht="20.149999999999999" customHeight="1" thickBot="1">
      <c r="A13" s="654" t="s">
        <v>1332</v>
      </c>
      <c r="B13" s="704"/>
      <c r="C13" s="194" t="s">
        <v>880</v>
      </c>
      <c r="D13" s="194"/>
      <c r="E13" s="194"/>
    </row>
    <row r="14" spans="1:6" ht="20.149999999999999" customHeight="1">
      <c r="B14" s="194"/>
    </row>
    <row r="15" spans="1:6" ht="20.149999999999999" customHeight="1" thickBot="1">
      <c r="A15" s="195" t="s">
        <v>881</v>
      </c>
      <c r="B15" s="196"/>
      <c r="C15" s="194"/>
      <c r="D15" s="194"/>
      <c r="E15" s="194"/>
    </row>
    <row r="16" spans="1:6" ht="20.149999999999999" customHeight="1">
      <c r="A16" s="200" t="s">
        <v>1335</v>
      </c>
      <c r="B16" s="402" t="str">
        <f>IF(ISNA(VLOOKUP($E$1,【非表示】1‐⑧差し込み!$B$3:$AL$8,13,FALSE)),"",VLOOKUP($E$1,【非表示】1‐⑧差し込み!$B$3:$AL$8,13,FALSE))</f>
        <v/>
      </c>
      <c r="C16" s="194"/>
      <c r="D16" s="194"/>
      <c r="E16" s="194"/>
    </row>
    <row r="17" spans="1:5" ht="20.149999999999999" customHeight="1">
      <c r="A17" s="201" t="s">
        <v>1336</v>
      </c>
      <c r="B17" s="403" t="str">
        <f>IF(ISNA(VLOOKUP($E$1,【非表示】1‐⑧差し込み!$B$3:$AL$8,14,FALSE)),"",VLOOKUP($E$1,【非表示】1‐⑧差し込み!$B$3:$AL$8,14,FALSE))</f>
        <v/>
      </c>
      <c r="C17" s="194"/>
      <c r="D17" s="194"/>
      <c r="E17" s="194"/>
    </row>
    <row r="18" spans="1:5" ht="20.149999999999999" customHeight="1" thickBot="1">
      <c r="A18" s="202" t="s">
        <v>882</v>
      </c>
      <c r="B18" s="404" t="str">
        <f>IF(ISNA(VLOOKUP($E$1,【非表示】1‐⑧差し込み!$B$3:$AL$8,15,FALSE)),"",VLOOKUP($E$1,【非表示】1‐⑧差し込み!$B$3:$AL$8,15,FALSE))</f>
        <v/>
      </c>
      <c r="C18" s="194"/>
      <c r="D18" s="194"/>
      <c r="E18" s="194"/>
    </row>
    <row r="19" spans="1:5" ht="20.149999999999999" customHeight="1" thickBot="1">
      <c r="A19" s="197" t="s">
        <v>1412</v>
      </c>
      <c r="B19" s="196"/>
      <c r="C19" s="194"/>
      <c r="D19" s="194"/>
      <c r="E19" s="194"/>
    </row>
    <row r="20" spans="1:5" ht="20.149999999999999" customHeight="1">
      <c r="A20" s="220" t="s">
        <v>1068</v>
      </c>
      <c r="B20" s="396" t="str">
        <f>IF(ISNA(VLOOKUP($E$1,【非表示】1‐⑧差し込み!$B$3:$AL$8,16,FALSE)),"",VLOOKUP($E$1,【非表示】1‐⑧差し込み!$B$3:$AL$8,16,FALSE))</f>
        <v/>
      </c>
      <c r="C20" s="194"/>
      <c r="D20" s="194"/>
      <c r="E20" s="194"/>
    </row>
    <row r="21" spans="1:5" ht="20.149999999999999" customHeight="1">
      <c r="A21" s="227" t="s">
        <v>1338</v>
      </c>
      <c r="B21" s="397" t="str">
        <f>IF(ISNA(VLOOKUP($E$1,【非表示】1‐⑧差し込み!$B$3:$AL$8,17,FALSE)),"",VLOOKUP($E$1,【非表示】1‐⑧差し込み!$B$3:$AL$8,17,FALSE))</f>
        <v/>
      </c>
      <c r="C21" s="194"/>
      <c r="D21" s="194"/>
      <c r="E21" s="194"/>
    </row>
    <row r="22" spans="1:5" ht="20.149999999999999" customHeight="1">
      <c r="A22" s="226" t="s">
        <v>884</v>
      </c>
      <c r="B22" s="397" t="str">
        <f>IF(ISNA(VLOOKUP($E$1,【非表示】1‐⑧差し込み!$B$3:$AL$8,18,FALSE)),"",VLOOKUP($E$1,【非表示】1‐⑧差し込み!$B$3:$AL$8,18,FALSE))</f>
        <v/>
      </c>
      <c r="C22" s="194"/>
      <c r="D22" s="194"/>
      <c r="E22" s="194"/>
    </row>
    <row r="23" spans="1:5" ht="20.149999999999999" customHeight="1" thickBot="1">
      <c r="A23" s="225" t="s">
        <v>1339</v>
      </c>
      <c r="B23" s="401" t="str">
        <f>IF(ISNA(VLOOKUP($E$1,【非表示】1‐⑧差し込み!$B$3:$AL$8,19,FALSE)),"",VLOOKUP($E$1,【非表示】1‐⑧差し込み!$B$3:$AL$8,19,FALSE))</f>
        <v/>
      </c>
      <c r="C23" s="194"/>
      <c r="D23" s="194"/>
      <c r="E23" s="194"/>
    </row>
    <row r="24" spans="1:5" ht="20.149999999999999" customHeight="1" thickBot="1">
      <c r="A24" s="198" t="s">
        <v>885</v>
      </c>
      <c r="B24" s="199"/>
      <c r="C24" s="194"/>
      <c r="D24" s="194"/>
      <c r="E24" s="194"/>
    </row>
    <row r="25" spans="1:5" ht="20.149999999999999" customHeight="1">
      <c r="A25" s="390" t="s">
        <v>120</v>
      </c>
      <c r="B25" s="400" t="str">
        <f>IF(ISNA(VLOOKUP($E$1,【非表示】1‐⑧差し込み!$B$3:$AL$8,20,FALSE)),"",VLOOKUP($E$1,【非表示】1‐⑧差し込み!$B$3:$AL$8,20,FALSE))</f>
        <v/>
      </c>
      <c r="C25" s="194"/>
      <c r="D25" s="194"/>
      <c r="E25" s="194"/>
    </row>
    <row r="26" spans="1:5" ht="20.149999999999999" customHeight="1">
      <c r="A26" s="391" t="s">
        <v>121</v>
      </c>
      <c r="B26" s="398" t="str">
        <f>IF(ISNA(VLOOKUP($E$1,【非表示】1‐⑧差し込み!$B$3:$AL$8,21,FALSE)),"",VLOOKUP($E$1,【非表示】1‐⑧差し込み!$B$3:$AL$8,21,FALSE))</f>
        <v/>
      </c>
      <c r="C26" s="194"/>
      <c r="D26" s="194"/>
      <c r="E26" s="194"/>
    </row>
    <row r="27" spans="1:5" ht="20.149999999999999" customHeight="1">
      <c r="A27" s="392" t="s">
        <v>122</v>
      </c>
      <c r="B27" s="398" t="str">
        <f>IF(ISNA(VLOOKUP($E$1,【非表示】1‐⑧差し込み!$B$3:$AL$8,22,FALSE)),"",VLOOKUP($E$1,【非表示】1‐⑧差し込み!$B$3:$AL$8,22,FALSE))</f>
        <v/>
      </c>
      <c r="C27" s="194"/>
      <c r="D27" s="194"/>
      <c r="E27" s="194"/>
    </row>
    <row r="28" spans="1:5" ht="20.149999999999999" customHeight="1">
      <c r="A28" s="392" t="s">
        <v>1071</v>
      </c>
      <c r="B28" s="398" t="str">
        <f>IF(ISNA(VLOOKUP($E$1,【非表示】1‐⑧差し込み!$B$3:$AL$8,23,FALSE)),"",VLOOKUP($E$1,【非表示】1‐⑧差し込み!$B$3:$AL$8,23,FALSE))</f>
        <v/>
      </c>
      <c r="C28" s="194"/>
      <c r="D28" s="194"/>
      <c r="E28" s="194"/>
    </row>
    <row r="29" spans="1:5" ht="20.149999999999999" customHeight="1" thickBot="1">
      <c r="A29" s="393" t="s">
        <v>890</v>
      </c>
      <c r="B29" s="401" t="str">
        <f>IF(ISNA(VLOOKUP($E$1,【非表示】1‐⑧差し込み!$B$3:$AL$8,24,FALSE)),"",VLOOKUP($E$1,【非表示】1‐⑧差し込み!$B$3:$AL$8,24,FALSE))</f>
        <v/>
      </c>
      <c r="C29" s="194"/>
      <c r="D29" s="194"/>
      <c r="E29" s="194"/>
    </row>
    <row r="30" spans="1:5" ht="20.149999999999999" customHeight="1" thickBot="1">
      <c r="A30" s="195" t="s">
        <v>1413</v>
      </c>
      <c r="B30" s="199"/>
      <c r="C30" s="194"/>
      <c r="D30" s="194"/>
      <c r="E30" s="194"/>
    </row>
    <row r="31" spans="1:5" ht="20.149999999999999" customHeight="1">
      <c r="A31" s="200" t="s">
        <v>1334</v>
      </c>
      <c r="B31" s="400" t="str">
        <f>IF(ISNA(VLOOKUP($E$1,【非表示】1‐⑧差し込み!$B$3:$AL$8,25,FALSE)),"",VLOOKUP($E$1,【非表示】1‐⑧差し込み!$B$3:$AL$8,25,FALSE))</f>
        <v/>
      </c>
      <c r="C31" s="194"/>
      <c r="D31" s="194"/>
      <c r="E31" s="194"/>
    </row>
    <row r="32" spans="1:5" ht="20.149999999999999" customHeight="1">
      <c r="A32" s="201" t="s">
        <v>1347</v>
      </c>
      <c r="B32" s="398" t="str">
        <f>IF(ISNA(VLOOKUP($E$1,【非表示】1‐⑧差し込み!$B$3:$AL$8,26,FALSE)),"",VLOOKUP($E$1,【非表示】1‐⑧差し込み!$B$3:$AL$8,26,FALSE))</f>
        <v/>
      </c>
      <c r="C32" s="194"/>
      <c r="D32" s="194"/>
      <c r="E32" s="194"/>
    </row>
    <row r="33" spans="1:7" ht="20.149999999999999" customHeight="1">
      <c r="A33" s="211" t="s">
        <v>1348</v>
      </c>
      <c r="B33" s="398" t="str">
        <f>IF(ISNA(VLOOKUP($E$1,【非表示】1‐⑧差し込み!$B$3:$AL$8,27,FALSE)),"",VLOOKUP($E$1,【非表示】1‐⑧差し込み!$B$3:$AL$8,27,FALSE))</f>
        <v/>
      </c>
      <c r="C33" s="194"/>
      <c r="D33" s="194"/>
      <c r="E33" s="194"/>
    </row>
    <row r="34" spans="1:7" ht="20.149999999999999" customHeight="1">
      <c r="A34" s="201" t="s">
        <v>1414</v>
      </c>
      <c r="B34" s="398" t="str">
        <f>IF(ISNA(VLOOKUP($E$1,【非表示】1‐⑧差し込み!$B$3:$AL$8,28,FALSE)),"",VLOOKUP($E$1,【非表示】1‐⑧差し込み!$B$3:$AL$8,28,FALSE))</f>
        <v/>
      </c>
      <c r="C34" s="194"/>
      <c r="D34" s="194"/>
      <c r="E34" s="194"/>
    </row>
    <row r="35" spans="1:7" ht="20.149999999999999" customHeight="1">
      <c r="A35" s="201" t="s">
        <v>1415</v>
      </c>
      <c r="B35" s="398" t="str">
        <f>IF(ISNA(VLOOKUP($E$1,【非表示】1‐⑧差し込み!$B$3:$AL$8,29,FALSE)),"",VLOOKUP($E$1,【非表示】1‐⑧差し込み!$B$3:$AL$8,29,FALSE))</f>
        <v/>
      </c>
      <c r="C35" s="194"/>
      <c r="D35" s="194"/>
      <c r="E35" s="194"/>
    </row>
    <row r="36" spans="1:7" ht="75.650000000000006" customHeight="1" thickBot="1">
      <c r="A36" s="202" t="s">
        <v>1416</v>
      </c>
      <c r="B36" s="407" t="str">
        <f>IF(ISNA(VLOOKUP($E$1,【非表示】1‐⑧差し込み!$B$3:$AL$8,30,FALSE)),"",VLOOKUP($E$1,【非表示】1‐⑧差し込み!$B$3:$AL$8,30,FALSE))</f>
        <v/>
      </c>
      <c r="C36" s="16"/>
      <c r="D36" s="16"/>
      <c r="E36" s="16"/>
      <c r="F36" s="16"/>
      <c r="G36" s="16"/>
    </row>
    <row r="37" spans="1:7" ht="18" customHeight="1" thickBot="1">
      <c r="A37" s="197" t="s">
        <v>1417</v>
      </c>
      <c r="B37" s="199"/>
      <c r="C37" s="194"/>
      <c r="D37" s="194"/>
      <c r="E37" s="194"/>
    </row>
    <row r="38" spans="1:7" ht="20.149999999999999" customHeight="1">
      <c r="A38" s="390" t="s">
        <v>1334</v>
      </c>
      <c r="B38" s="400" t="str">
        <f>IF(ISNA(VLOOKUP($E$1,【非表示】1‐⑧差し込み!$B$3:$AL$8,31,FALSE)),"",VLOOKUP($E$1,【非表示】1‐⑧差し込み!$B$3:$AL$8,31,FALSE))</f>
        <v/>
      </c>
      <c r="C38" s="194"/>
      <c r="D38" s="194"/>
      <c r="E38" s="194"/>
    </row>
    <row r="39" spans="1:7" ht="20.149999999999999" customHeight="1">
      <c r="A39" s="599" t="s">
        <v>1439</v>
      </c>
      <c r="B39" s="398" t="str">
        <f>IF(ISNA(VLOOKUP($E$1,【非表示】1‐⑧差し込み!$B$3:$AL$8,32,FALSE)),"",VLOOKUP($E$1,【非表示】1‐⑧差し込み!$B$3:$AL$8,32,FALSE))</f>
        <v/>
      </c>
      <c r="C39" s="194"/>
      <c r="D39" s="194"/>
      <c r="E39" s="194"/>
    </row>
    <row r="40" spans="1:7" ht="18" customHeight="1">
      <c r="A40" s="391" t="s">
        <v>1333</v>
      </c>
      <c r="B40" s="398" t="str">
        <f>IF(ISNA(VLOOKUP($E$1,【非表示】1‐⑧差し込み!$B$3:$AL$8,33,FALSE)),"",VLOOKUP($E$1,【非表示】1‐⑧差し込み!$B$3:$AL$8,33,FALSE))</f>
        <v/>
      </c>
      <c r="C40" s="194"/>
      <c r="D40" s="194"/>
      <c r="E40" s="194"/>
    </row>
    <row r="41" spans="1:7" ht="20.149999999999999" customHeight="1">
      <c r="A41" s="391" t="s">
        <v>1068</v>
      </c>
      <c r="B41" s="398" t="str">
        <f>IF(ISNA(VLOOKUP($E$1,【非表示】1‐⑧差し込み!$B$3:$AL$8,34,FALSE)),"",VLOOKUP($E$1,【非表示】1‐⑧差し込み!$B$3:$AL$8,34,FALSE))</f>
        <v/>
      </c>
      <c r="C41" s="194"/>
      <c r="D41" s="194"/>
      <c r="E41" s="194"/>
    </row>
    <row r="42" spans="1:7" ht="20.149999999999999" customHeight="1">
      <c r="A42" s="392" t="s">
        <v>1338</v>
      </c>
      <c r="B42" s="398" t="str">
        <f>IF(ISNA(VLOOKUP($E$1,【非表示】1‐⑧差し込み!$B$3:$AL$8,35,FALSE)),"",VLOOKUP($E$1,【非表示】1‐⑧差し込み!$B$3:$AL$8,35,FALSE))</f>
        <v/>
      </c>
      <c r="C42" s="194"/>
      <c r="D42" s="194"/>
      <c r="E42" s="194"/>
    </row>
    <row r="43" spans="1:7" ht="20.149999999999999" customHeight="1">
      <c r="A43" s="392" t="s">
        <v>884</v>
      </c>
      <c r="B43" s="398" t="str">
        <f>IF(ISNA(VLOOKUP($E$1,【非表示】1‐⑧差し込み!$B$3:$AL$8,36,FALSE)),"",VLOOKUP($E$1,【非表示】1‐⑧差し込み!$B$3:$AL$8,36,FALSE))</f>
        <v/>
      </c>
      <c r="C43" s="194"/>
      <c r="D43" s="194"/>
      <c r="E43" s="194"/>
    </row>
    <row r="44" spans="1:7" ht="20.149999999999999" customHeight="1" thickBot="1">
      <c r="A44" s="393" t="s">
        <v>1339</v>
      </c>
      <c r="B44" s="401" t="str">
        <f>IF(ISNA(VLOOKUP($E$1,【非表示】1‐⑧差し込み!$B$3:$AL$8,37,FALSE)),"",VLOOKUP($E$1,【非表示】1‐⑧差し込み!$B$3:$AL$8,37,FALSE))</f>
        <v/>
      </c>
      <c r="C44" s="194"/>
      <c r="D44" s="194"/>
      <c r="E44" s="194"/>
    </row>
    <row r="45" spans="1:7" ht="20.149999999999999" customHeight="1" thickBot="1">
      <c r="A45" s="405" t="s">
        <v>1340</v>
      </c>
      <c r="B45" s="406"/>
      <c r="C45" s="194"/>
      <c r="D45" s="194"/>
      <c r="E45" s="194"/>
    </row>
    <row r="46" spans="1:7" ht="20.149999999999999" customHeight="1">
      <c r="A46" s="204" t="s">
        <v>892</v>
      </c>
      <c r="B46" s="394">
        <f>B47+B48</f>
        <v>0</v>
      </c>
      <c r="C46" s="191" t="s">
        <v>893</v>
      </c>
      <c r="D46" s="639" t="s">
        <v>894</v>
      </c>
      <c r="E46" s="194"/>
    </row>
    <row r="47" spans="1:7" ht="20.149999999999999" customHeight="1">
      <c r="A47" s="205" t="s">
        <v>895</v>
      </c>
      <c r="B47" s="389">
        <f>'1‐⑥'!F130</f>
        <v>0</v>
      </c>
      <c r="C47" s="191" t="s">
        <v>893</v>
      </c>
      <c r="D47" s="639" t="s">
        <v>894</v>
      </c>
      <c r="E47" s="207"/>
    </row>
    <row r="48" spans="1:7" ht="20.149999999999999" customHeight="1" thickBot="1">
      <c r="A48" s="208" t="s">
        <v>896</v>
      </c>
      <c r="B48" s="395">
        <f>'1‐⑥'!F131</f>
        <v>0</v>
      </c>
      <c r="C48" s="191" t="s">
        <v>893</v>
      </c>
      <c r="D48" s="639" t="s">
        <v>894</v>
      </c>
      <c r="E48" s="207"/>
    </row>
    <row r="49" spans="1:5" ht="20.149999999999999" customHeight="1">
      <c r="A49" s="191"/>
      <c r="B49" s="207"/>
      <c r="C49" s="191"/>
      <c r="D49" s="206"/>
      <c r="E49" s="207"/>
    </row>
  </sheetData>
  <sheetProtection algorithmName="SHA-512" hashValue="lA4PYUxhgxfvrzRsfR2xdEBh/mi3THriDK75Bkt1X8PbE0Id42bMVQt8kum04bsufCOtuKzYQNyFv5490b9ZYw==" saltValue="9MZKVTQ5OxOL1W1oAIzfpQ==" spinCount="100000" sheet="1" formatRows="0" insertColumns="0" insertRows="0" deleteRows="0"/>
  <mergeCells count="2">
    <mergeCell ref="F3:F4"/>
    <mergeCell ref="D6:E8"/>
  </mergeCells>
  <phoneticPr fontId="8"/>
  <conditionalFormatting sqref="B13">
    <cfRule type="containsBlanks" dxfId="1" priority="5">
      <formula>LEN(TRIM(B13))=0</formula>
    </cfRule>
  </conditionalFormatting>
  <conditionalFormatting sqref="B47:B48">
    <cfRule type="containsBlanks" dxfId="0" priority="4">
      <formula>LEN(TRIM(B47))=0</formula>
    </cfRule>
  </conditionalFormatting>
  <dataValidations count="4">
    <dataValidation type="whole" allowBlank="1" showInputMessage="1" showErrorMessage="1" sqref="B45 B19 B24 B30 B15 B37" xr:uid="{75918F31-7D00-404E-80AD-EC72B32D274C}">
      <formula1>1</formula1>
      <formula2>365</formula2>
    </dataValidation>
    <dataValidation type="whole" allowBlank="1" showInputMessage="1" showErrorMessage="1" sqref="E47:E49 B46 B49" xr:uid="{2C2ACA67-7BA6-4C4B-AD7D-67C888611B4D}">
      <formula1>0</formula1>
      <formula2>365</formula2>
    </dataValidation>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3" xr:uid="{0D9D98DD-7478-4FBB-8D12-763F75A1172D}">
      <formula1>1</formula1>
      <formula2>365</formula2>
    </dataValidation>
    <dataValidation allowBlank="1" showInputMessage="1" showErrorMessage="1" promptTitle="入力不要" prompt="修正したい場合_x000a_審査センターにご連絡ください。" sqref="B3:B12 B39 B16:B18 B20:B23 B25:B29 B31:B36 B38:B44" xr:uid="{D9621053-FD52-4B32-9D0D-F343990D089C}"/>
  </dataValidations>
  <pageMargins left="0.70866141732283472" right="0.70866141732283472" top="0.74803149606299213" bottom="0.74803149606299213" header="0.31496062992125984" footer="0.31496062992125984"/>
  <pageSetup paperSize="9" scale="62" orientation="portrait" r:id="rId1"/>
  <headerFooter>
    <oddHeader>&amp;F</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B091D-E42C-4706-856B-BD7AE5BC69B6}">
  <sheetPr codeName="Sheet2">
    <pageSetUpPr fitToPage="1"/>
  </sheetPr>
  <dimension ref="A1:S34"/>
  <sheetViews>
    <sheetView tabSelected="1" view="pageBreakPreview" zoomScale="62" zoomScaleNormal="100" zoomScaleSheetLayoutView="62" workbookViewId="0">
      <selection activeCell="D33" sqref="D33"/>
    </sheetView>
  </sheetViews>
  <sheetFormatPr defaultRowHeight="18"/>
  <cols>
    <col min="1" max="1" width="13.33203125" customWidth="1"/>
    <col min="2" max="2" width="14.08203125" customWidth="1"/>
    <col min="3" max="3" width="5.33203125" customWidth="1"/>
    <col min="4" max="4" width="16.5" customWidth="1"/>
    <col min="5" max="5" width="10.58203125" customWidth="1"/>
    <col min="6" max="6" width="9" customWidth="1"/>
    <col min="7" max="7" width="11.08203125" customWidth="1"/>
    <col min="8" max="8" width="3" customWidth="1"/>
    <col min="9" max="9" width="5.58203125" customWidth="1"/>
    <col min="10" max="10" width="6.08203125" customWidth="1"/>
    <col min="11" max="11" width="5" customWidth="1"/>
    <col min="12" max="12" width="5.58203125" customWidth="1"/>
    <col min="13" max="13" width="3" customWidth="1"/>
  </cols>
  <sheetData>
    <row r="1" spans="1:19">
      <c r="A1" s="60" t="s">
        <v>67</v>
      </c>
      <c r="B1" s="60"/>
      <c r="C1" s="61"/>
      <c r="D1" s="49"/>
      <c r="E1" s="49"/>
      <c r="F1" s="62" t="s">
        <v>68</v>
      </c>
      <c r="G1" s="63">
        <f>C4</f>
        <v>7</v>
      </c>
      <c r="H1" s="62" t="s">
        <v>69</v>
      </c>
      <c r="I1" s="77">
        <v>4</v>
      </c>
      <c r="J1" s="63" t="s">
        <v>70</v>
      </c>
      <c r="K1" s="77">
        <v>1</v>
      </c>
      <c r="L1" s="63" t="s">
        <v>71</v>
      </c>
      <c r="M1" t="s">
        <v>72</v>
      </c>
      <c r="N1" s="49"/>
      <c r="S1" s="49"/>
    </row>
    <row r="2" spans="1:19">
      <c r="A2" s="64"/>
      <c r="B2" s="64"/>
      <c r="C2" s="64"/>
      <c r="D2" s="49"/>
      <c r="E2" s="49"/>
      <c r="F2" s="49"/>
      <c r="G2" s="49"/>
      <c r="H2" s="49"/>
      <c r="I2" s="49"/>
      <c r="J2" s="49"/>
      <c r="K2" s="49"/>
      <c r="L2" s="49"/>
      <c r="M2" s="49"/>
    </row>
    <row r="3" spans="1:19">
      <c r="A3" s="65"/>
      <c r="B3" s="65"/>
      <c r="C3" s="65"/>
      <c r="D3" s="49"/>
      <c r="E3" s="49"/>
      <c r="F3" s="49"/>
      <c r="G3" s="49"/>
      <c r="H3" s="49"/>
      <c r="I3" s="49"/>
      <c r="J3" s="49"/>
      <c r="K3" s="49"/>
      <c r="L3" s="49"/>
      <c r="M3" s="49"/>
    </row>
    <row r="4" spans="1:19">
      <c r="A4" s="65"/>
      <c r="B4" s="66" t="s">
        <v>73</v>
      </c>
      <c r="C4" s="75">
        <v>7</v>
      </c>
      <c r="D4" s="54" t="s">
        <v>74</v>
      </c>
      <c r="E4" s="54"/>
      <c r="F4" s="54"/>
      <c r="G4" s="54"/>
      <c r="H4" s="54"/>
      <c r="I4" s="54"/>
      <c r="J4" s="54"/>
      <c r="K4" s="54"/>
      <c r="L4" s="54"/>
      <c r="M4" s="54"/>
    </row>
    <row r="5" spans="1:19">
      <c r="A5" s="65"/>
      <c r="B5" s="65"/>
      <c r="C5" s="65"/>
      <c r="D5" s="65"/>
      <c r="E5" s="54"/>
      <c r="F5" s="54"/>
      <c r="G5" s="54"/>
      <c r="H5" s="54"/>
      <c r="I5" s="54"/>
      <c r="J5" s="54"/>
      <c r="K5" s="54"/>
      <c r="L5" s="54"/>
      <c r="M5" s="54"/>
    </row>
    <row r="6" spans="1:19">
      <c r="A6" s="65"/>
      <c r="B6" s="65"/>
      <c r="C6" s="65"/>
      <c r="D6" s="49"/>
      <c r="E6" s="49"/>
      <c r="F6" s="49"/>
      <c r="G6" s="49"/>
      <c r="H6" s="49"/>
      <c r="I6" s="49"/>
      <c r="J6" s="49"/>
      <c r="K6" s="49"/>
      <c r="L6" s="49"/>
      <c r="M6" s="49"/>
    </row>
    <row r="7" spans="1:19" ht="15.65" customHeight="1">
      <c r="A7" s="54" t="s">
        <v>75</v>
      </c>
      <c r="B7" s="54"/>
      <c r="C7" s="67"/>
      <c r="D7" s="62" t="s">
        <v>76</v>
      </c>
      <c r="E7" s="70" t="s">
        <v>77</v>
      </c>
      <c r="F7" s="102"/>
      <c r="G7" s="904"/>
      <c r="H7" s="904"/>
      <c r="I7" s="904"/>
      <c r="J7" s="904"/>
      <c r="K7" s="904"/>
      <c r="L7" s="904"/>
      <c r="M7" s="49"/>
    </row>
    <row r="8" spans="1:19">
      <c r="A8" s="67" t="s">
        <v>78</v>
      </c>
      <c r="B8" s="67"/>
      <c r="C8" s="67"/>
      <c r="D8" s="49"/>
      <c r="E8" s="70" t="s">
        <v>79</v>
      </c>
      <c r="F8" s="102"/>
      <c r="G8" s="904"/>
      <c r="H8" s="904"/>
      <c r="I8" s="904"/>
      <c r="J8" s="904"/>
      <c r="K8" s="904"/>
      <c r="L8" s="904"/>
      <c r="M8" s="49"/>
    </row>
    <row r="9" spans="1:19">
      <c r="A9" s="67" t="s">
        <v>80</v>
      </c>
      <c r="B9" s="67"/>
      <c r="C9" s="67"/>
      <c r="D9" s="49"/>
      <c r="E9" s="70" t="s">
        <v>81</v>
      </c>
      <c r="F9" s="102"/>
      <c r="G9" s="904"/>
      <c r="H9" s="904"/>
      <c r="I9" s="904"/>
      <c r="J9" s="904"/>
      <c r="K9" s="904"/>
      <c r="L9" s="904"/>
      <c r="M9" s="49"/>
    </row>
    <row r="10" spans="1:19">
      <c r="A10" s="67"/>
      <c r="B10" s="67"/>
      <c r="C10" s="67"/>
      <c r="D10" s="49"/>
      <c r="E10" s="70" t="s">
        <v>82</v>
      </c>
      <c r="F10" s="102"/>
      <c r="G10" s="904"/>
      <c r="H10" s="904"/>
      <c r="I10" s="904"/>
      <c r="J10" s="904"/>
      <c r="K10" s="904"/>
      <c r="L10" s="904"/>
      <c r="M10" s="49"/>
    </row>
    <row r="11" spans="1:19">
      <c r="A11" s="67" t="s">
        <v>83</v>
      </c>
      <c r="B11" s="67"/>
      <c r="C11" s="67"/>
      <c r="D11" s="49"/>
      <c r="E11" s="70" t="s">
        <v>84</v>
      </c>
      <c r="F11" s="102"/>
      <c r="G11" s="76" t="s">
        <v>85</v>
      </c>
      <c r="H11" s="905"/>
      <c r="I11" s="905"/>
      <c r="J11" s="905"/>
      <c r="K11" s="905"/>
      <c r="L11" s="905"/>
      <c r="M11" s="272"/>
      <c r="N11" s="272"/>
    </row>
    <row r="12" spans="1:19">
      <c r="A12" s="67" t="s">
        <v>86</v>
      </c>
      <c r="B12" s="67"/>
      <c r="C12" s="67"/>
      <c r="D12" s="49"/>
      <c r="E12" s="49"/>
      <c r="F12" s="70"/>
      <c r="G12" s="49"/>
      <c r="H12" s="49"/>
      <c r="I12" s="49"/>
      <c r="J12" s="49"/>
      <c r="K12" s="49"/>
      <c r="L12" s="49"/>
      <c r="M12" s="49"/>
    </row>
    <row r="13" spans="1:19" ht="80.150000000000006" customHeight="1">
      <c r="A13" s="903" t="s">
        <v>87</v>
      </c>
      <c r="B13" s="903"/>
      <c r="C13" s="903"/>
      <c r="D13" s="903"/>
      <c r="E13" s="903"/>
      <c r="F13" s="903"/>
      <c r="G13" s="903"/>
      <c r="H13" s="903"/>
      <c r="I13" s="903"/>
      <c r="J13" s="903"/>
      <c r="K13" s="903"/>
      <c r="L13" s="903"/>
      <c r="M13" s="53"/>
    </row>
    <row r="14" spans="1:19">
      <c r="A14" s="68" t="s">
        <v>88</v>
      </c>
      <c r="B14" s="68"/>
      <c r="C14" s="68"/>
      <c r="D14" s="68"/>
      <c r="E14" s="68"/>
      <c r="F14" s="68"/>
      <c r="G14" s="68"/>
      <c r="H14" s="68"/>
      <c r="I14" s="68"/>
      <c r="J14" s="68"/>
      <c r="K14" s="68"/>
      <c r="L14" s="68"/>
      <c r="M14" s="55"/>
    </row>
    <row r="15" spans="1:19">
      <c r="A15" s="61"/>
      <c r="B15" s="61"/>
      <c r="C15" s="61"/>
      <c r="D15" s="61"/>
      <c r="E15" s="61"/>
      <c r="F15" s="61"/>
      <c r="G15" s="61"/>
      <c r="H15" s="61"/>
      <c r="I15" s="61"/>
      <c r="J15" s="61"/>
      <c r="K15" s="61"/>
      <c r="L15" s="61"/>
      <c r="M15" s="49"/>
    </row>
    <row r="16" spans="1:19">
      <c r="A16" s="61"/>
      <c r="B16" s="61"/>
      <c r="C16" s="61"/>
      <c r="D16" s="49"/>
      <c r="E16" s="49"/>
      <c r="F16" s="49"/>
      <c r="G16" s="49"/>
      <c r="H16" s="49"/>
      <c r="I16" s="49"/>
      <c r="J16" s="49"/>
      <c r="K16" s="49"/>
      <c r="L16" s="49"/>
      <c r="M16" s="49"/>
    </row>
    <row r="17" spans="1:14">
      <c r="A17" s="60" t="s">
        <v>89</v>
      </c>
      <c r="B17" s="60"/>
      <c r="C17" s="60"/>
      <c r="D17" s="60" t="s">
        <v>90</v>
      </c>
      <c r="E17" s="49"/>
      <c r="F17" s="49"/>
      <c r="G17" s="49"/>
      <c r="H17" s="49"/>
      <c r="I17" s="49"/>
      <c r="J17" s="49"/>
      <c r="K17" s="49"/>
      <c r="L17" s="49"/>
      <c r="M17" s="49"/>
    </row>
    <row r="18" spans="1:14">
      <c r="A18" s="69"/>
      <c r="B18" s="69"/>
      <c r="C18" s="69"/>
      <c r="D18" s="49"/>
      <c r="E18" s="49"/>
      <c r="F18" s="49"/>
      <c r="G18" s="49"/>
      <c r="H18" s="49"/>
      <c r="I18" s="49"/>
      <c r="J18" s="49"/>
      <c r="K18" s="49"/>
      <c r="L18" s="49"/>
      <c r="M18" s="49"/>
    </row>
    <row r="19" spans="1:14" s="3" customFormat="1" ht="84" customHeight="1">
      <c r="A19" s="50" t="s">
        <v>91</v>
      </c>
      <c r="B19" s="50"/>
      <c r="C19" s="50"/>
      <c r="D19" s="901" t="s">
        <v>92</v>
      </c>
      <c r="E19" s="901"/>
      <c r="F19" s="901"/>
      <c r="G19" s="901"/>
      <c r="H19" s="901"/>
      <c r="I19" s="901"/>
      <c r="J19" s="901"/>
      <c r="K19" s="901"/>
      <c r="L19" s="901"/>
      <c r="M19" s="50"/>
    </row>
    <row r="20" spans="1:14">
      <c r="A20" s="60" t="s">
        <v>93</v>
      </c>
      <c r="B20" s="60"/>
      <c r="C20" s="60"/>
      <c r="D20" s="60" t="s">
        <v>94</v>
      </c>
      <c r="E20" s="49"/>
      <c r="F20" s="49"/>
      <c r="G20" s="49"/>
      <c r="H20" s="49"/>
      <c r="I20" s="49"/>
      <c r="J20" s="49"/>
      <c r="K20" s="49"/>
      <c r="L20" s="49"/>
      <c r="M20" s="49"/>
    </row>
    <row r="21" spans="1:14">
      <c r="A21" s="69"/>
      <c r="B21" s="69"/>
      <c r="C21" s="69"/>
      <c r="D21" s="49"/>
      <c r="E21" s="49"/>
      <c r="F21" s="49"/>
      <c r="G21" s="49"/>
      <c r="H21" s="49"/>
      <c r="I21" s="49"/>
      <c r="J21" s="49"/>
      <c r="K21" s="49"/>
      <c r="L21" s="49"/>
      <c r="M21" s="49"/>
    </row>
    <row r="22" spans="1:14">
      <c r="A22" s="60" t="s">
        <v>95</v>
      </c>
      <c r="B22" s="60"/>
      <c r="C22" s="60"/>
      <c r="D22" s="60" t="s">
        <v>94</v>
      </c>
      <c r="E22" s="49"/>
      <c r="F22" s="49"/>
      <c r="G22" s="49"/>
      <c r="H22" s="49"/>
      <c r="I22" s="49"/>
      <c r="J22" s="49"/>
      <c r="K22" s="49"/>
      <c r="L22" s="49"/>
      <c r="M22" s="49"/>
    </row>
    <row r="23" spans="1:14">
      <c r="A23" s="69"/>
      <c r="B23" s="69"/>
      <c r="C23" s="69"/>
      <c r="D23" s="49"/>
      <c r="E23" s="49"/>
      <c r="F23" s="49"/>
      <c r="G23" s="49"/>
      <c r="H23" s="49"/>
      <c r="I23" s="49"/>
      <c r="J23" s="49"/>
      <c r="K23" s="49"/>
      <c r="L23" s="49"/>
      <c r="M23" s="49"/>
    </row>
    <row r="24" spans="1:14">
      <c r="A24" s="60" t="s">
        <v>96</v>
      </c>
      <c r="B24" s="60"/>
      <c r="C24" s="60"/>
      <c r="D24" s="74">
        <v>46112</v>
      </c>
      <c r="E24" s="49"/>
      <c r="F24" s="49"/>
      <c r="G24" s="49"/>
      <c r="H24" s="49"/>
      <c r="I24" s="70"/>
      <c r="J24" s="49"/>
      <c r="K24" s="49"/>
      <c r="L24" s="49"/>
      <c r="M24" s="49"/>
    </row>
    <row r="25" spans="1:14">
      <c r="A25" s="69"/>
      <c r="B25" s="69"/>
      <c r="C25" s="69"/>
      <c r="D25" s="71"/>
      <c r="E25" s="49"/>
      <c r="F25" s="49"/>
      <c r="G25" s="49"/>
      <c r="H25" s="49"/>
      <c r="I25" s="70"/>
      <c r="J25" s="49"/>
      <c r="K25" s="49"/>
      <c r="L25" s="49"/>
      <c r="M25" s="49"/>
    </row>
    <row r="26" spans="1:14" ht="19">
      <c r="A26" s="60" t="s">
        <v>97</v>
      </c>
      <c r="B26" s="60"/>
      <c r="C26" s="60"/>
      <c r="D26" s="72">
        <f>'1‐⑤'!F73</f>
        <v>0</v>
      </c>
      <c r="E26" s="72" t="s">
        <v>98</v>
      </c>
      <c r="G26" s="49"/>
      <c r="H26" s="49"/>
      <c r="I26" s="49"/>
      <c r="J26" s="49"/>
      <c r="L26" s="49"/>
      <c r="M26" s="741" t="s">
        <v>99</v>
      </c>
      <c r="N26" s="123"/>
    </row>
    <row r="27" spans="1:14">
      <c r="A27" s="69"/>
      <c r="B27" s="69"/>
      <c r="C27" s="69"/>
      <c r="D27" s="63"/>
      <c r="E27" s="63"/>
      <c r="F27" s="63"/>
      <c r="G27" s="63"/>
      <c r="H27" s="63"/>
      <c r="I27" s="63"/>
      <c r="J27" s="63"/>
      <c r="K27" s="49"/>
      <c r="L27" s="49"/>
      <c r="M27" s="49"/>
    </row>
    <row r="28" spans="1:14">
      <c r="A28" s="60" t="s">
        <v>100</v>
      </c>
      <c r="B28" s="60"/>
      <c r="C28" s="60"/>
      <c r="D28" s="60" t="s">
        <v>101</v>
      </c>
      <c r="E28" s="49"/>
      <c r="F28" s="49"/>
      <c r="G28" s="49"/>
      <c r="H28" s="49"/>
      <c r="I28" s="49"/>
      <c r="J28" s="49"/>
      <c r="K28" s="49"/>
      <c r="L28" s="49"/>
      <c r="M28" s="49"/>
    </row>
    <row r="29" spans="1:14">
      <c r="A29" s="73"/>
      <c r="B29" s="73"/>
      <c r="C29" s="73"/>
      <c r="D29" s="49"/>
      <c r="E29" s="49"/>
      <c r="F29" s="49"/>
      <c r="G29" s="49"/>
      <c r="H29" s="49"/>
      <c r="I29" s="49"/>
      <c r="J29" s="49"/>
      <c r="K29" s="49"/>
      <c r="L29" s="49"/>
      <c r="M29" s="49"/>
    </row>
    <row r="30" spans="1:14" ht="25.5" customHeight="1">
      <c r="A30" s="60" t="s">
        <v>102</v>
      </c>
      <c r="B30" s="60"/>
      <c r="C30" s="60"/>
      <c r="D30" s="49"/>
      <c r="E30" s="49"/>
      <c r="F30" s="49"/>
      <c r="G30" s="49"/>
      <c r="H30" s="49"/>
      <c r="I30" s="49"/>
      <c r="J30" s="49"/>
      <c r="K30" s="49"/>
      <c r="L30" s="49"/>
      <c r="M30" s="49"/>
    </row>
    <row r="31" spans="1:14" ht="53.15" customHeight="1">
      <c r="A31" s="902" t="s">
        <v>103</v>
      </c>
      <c r="B31" s="902"/>
      <c r="C31" s="902"/>
      <c r="D31" s="902"/>
      <c r="E31" s="902"/>
      <c r="F31" s="902"/>
      <c r="G31" s="902"/>
      <c r="H31" s="902"/>
      <c r="I31" s="902"/>
      <c r="J31" s="902"/>
      <c r="K31" s="902"/>
      <c r="L31" s="902"/>
      <c r="M31" s="51"/>
    </row>
    <row r="32" spans="1:14" ht="53.15" customHeight="1">
      <c r="A32" s="902" t="s">
        <v>104</v>
      </c>
      <c r="B32" s="902"/>
      <c r="C32" s="902"/>
      <c r="D32" s="902"/>
      <c r="E32" s="902"/>
      <c r="F32" s="902"/>
      <c r="G32" s="902"/>
      <c r="H32" s="902"/>
      <c r="I32" s="902"/>
      <c r="J32" s="902"/>
      <c r="K32" s="902"/>
      <c r="L32" s="902"/>
      <c r="M32" s="51"/>
    </row>
    <row r="33" spans="1:3">
      <c r="A33" s="1"/>
      <c r="B33" s="1"/>
      <c r="C33" s="1"/>
    </row>
    <row r="34" spans="1:3">
      <c r="A34" s="2"/>
      <c r="B34" s="2"/>
      <c r="C34" s="2"/>
    </row>
  </sheetData>
  <sheetProtection algorithmName="SHA-512" hashValue="0JwPxXwaagK1qh+JNJAWcw1I6mzIt2T8xevMqpan0OjLUJttAPBGpOgV/gIcZV4LcvP1D50kXGiQhir8u4meoA==" saltValue="qbV5JRYOHPWRjkdNCu/rmw==" spinCount="100000" sheet="1" formatRows="0" insertColumns="0" insertRows="0" deleteRows="0"/>
  <mergeCells count="9">
    <mergeCell ref="D19:L19"/>
    <mergeCell ref="A31:L31"/>
    <mergeCell ref="A32:L32"/>
    <mergeCell ref="A13:L13"/>
    <mergeCell ref="G7:L7"/>
    <mergeCell ref="G8:L8"/>
    <mergeCell ref="G9:L9"/>
    <mergeCell ref="G10:L10"/>
    <mergeCell ref="H11:L11"/>
  </mergeCells>
  <phoneticPr fontId="8"/>
  <conditionalFormatting sqref="D26">
    <cfRule type="containsBlanks" dxfId="82" priority="18">
      <formula>LEN(TRIM(D26))=0</formula>
    </cfRule>
  </conditionalFormatting>
  <conditionalFormatting sqref="S1">
    <cfRule type="containsBlanks" dxfId="81" priority="11">
      <formula>LEN(TRIM(S1))=0</formula>
    </cfRule>
  </conditionalFormatting>
  <conditionalFormatting sqref="G7:G10">
    <cfRule type="containsBlanks" dxfId="80" priority="15">
      <formula>LEN(TRIM(G7))=0</formula>
    </cfRule>
  </conditionalFormatting>
  <conditionalFormatting sqref="G11">
    <cfRule type="containsText" dxfId="79" priority="6" operator="containsText" text="▼選択肢">
      <formula>NOT(ISERROR(SEARCH("▼選択肢",G11)))</formula>
    </cfRule>
    <cfRule type="containsBlanks" dxfId="78" priority="16">
      <formula>LEN(TRIM(G11))=0</formula>
    </cfRule>
  </conditionalFormatting>
  <conditionalFormatting sqref="H11">
    <cfRule type="containsBlanks" dxfId="77" priority="17">
      <formula>LEN(TRIM(H11))=0</formula>
    </cfRule>
  </conditionalFormatting>
  <dataValidations count="1">
    <dataValidation type="list" allowBlank="1" showInputMessage="1" showErrorMessage="1" sqref="G11" xr:uid="{F498386D-950C-4DCD-9B82-F3AA7F2854E8}">
      <formula1>"▼選択肢,代表理事,代表,理事長,理事,会長,委員長"</formula1>
    </dataValidation>
  </dataValidations>
  <printOptions horizontalCentered="1"/>
  <pageMargins left="0.70866141732283472" right="0.70866141732283472" top="0.74803149606299213" bottom="0.74803149606299213" header="0.31496062992125984" footer="0.31496062992125984"/>
  <pageSetup paperSize="9" scale="76" orientation="portrait" r:id="rId1"/>
  <headerFooter>
    <oddHeader>&amp;F</oddHeader>
  </headerFooter>
  <drawing r:id="rId2"/>
  <extLst>
    <ext xmlns:x14="http://schemas.microsoft.com/office/spreadsheetml/2009/9/main" uri="{78C0D931-6437-407d-A8EE-F0AAD7539E65}">
      <x14:conditionalFormattings>
        <x14:conditionalFormatting xmlns:xm="http://schemas.microsoft.com/office/excel/2006/main">
          <x14:cfRule type="iconSet" priority="2" id="{46C34F17-F1A8-4259-8806-A5136FB2777C}">
            <x14:iconSet iconSet="3Triangles">
              <x14:cfvo type="percent">
                <xm:f>0</xm:f>
              </x14:cfvo>
              <x14:cfvo type="percent">
                <xm:f>33</xm:f>
              </x14:cfvo>
              <x14:cfvo type="percent">
                <xm:f>67</xm:f>
              </x14:cfvo>
            </x14:iconSet>
          </x14:cfRule>
          <xm:sqref>O4</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CE5C2A-07EB-42DE-80B4-4FBD34FBE7A2}">
  <sheetPr codeName="Sheet3">
    <tabColor rgb="FFFF0000"/>
    <pageSetUpPr fitToPage="1"/>
  </sheetPr>
  <dimension ref="A1:V502"/>
  <sheetViews>
    <sheetView view="pageBreakPreview" zoomScale="64" zoomScaleNormal="85" zoomScaleSheetLayoutView="64" workbookViewId="0">
      <pane xSplit="4" ySplit="1" topLeftCell="G2" activePane="bottomRight" state="frozen"/>
      <selection pane="topRight" activeCell="N10" sqref="N10"/>
      <selection pane="bottomLeft" activeCell="N10" sqref="N10"/>
      <selection pane="bottomRight" activeCell="A28" sqref="A28:XFD28"/>
    </sheetView>
  </sheetViews>
  <sheetFormatPr defaultColWidth="9" defaultRowHeight="18"/>
  <cols>
    <col min="1" max="1" width="9" style="103"/>
    <col min="2" max="2" width="11.33203125" style="103" customWidth="1"/>
    <col min="3" max="3" width="13.5" style="103" customWidth="1"/>
    <col min="4" max="4" width="20.58203125" style="121" customWidth="1"/>
    <col min="5" max="5" width="33.33203125" style="103" bestFit="1" customWidth="1"/>
    <col min="6" max="6" width="18.5" style="103" customWidth="1"/>
    <col min="7" max="7" width="22.58203125" style="121" customWidth="1"/>
    <col min="8" max="8" width="14.33203125" style="103" customWidth="1"/>
    <col min="9" max="9" width="30.25" style="103" bestFit="1" customWidth="1"/>
    <col min="10" max="10" width="9" style="103"/>
    <col min="11" max="11" width="13.58203125" style="121" customWidth="1"/>
    <col min="12" max="12" width="15.83203125" style="103" bestFit="1" customWidth="1"/>
    <col min="13" max="13" width="9" style="103"/>
    <col min="14" max="14" width="13" style="103" bestFit="1" customWidth="1"/>
    <col min="15" max="15" width="19.25" style="103" bestFit="1" customWidth="1"/>
    <col min="16" max="16" width="13" style="122" bestFit="1" customWidth="1"/>
    <col min="17" max="17" width="7.08203125" style="122" bestFit="1" customWidth="1"/>
    <col min="18" max="18" width="15" style="122" bestFit="1" customWidth="1"/>
    <col min="19" max="19" width="7.08203125" style="122" bestFit="1" customWidth="1"/>
    <col min="20" max="20" width="5.25" style="122" bestFit="1" customWidth="1"/>
    <col min="21" max="22" width="15.58203125" style="103" customWidth="1"/>
    <col min="23" max="16384" width="9" style="103"/>
  </cols>
  <sheetData>
    <row r="1" spans="1:22">
      <c r="B1" s="624" t="s">
        <v>105</v>
      </c>
      <c r="C1" s="625" t="s">
        <v>106</v>
      </c>
      <c r="D1" s="626" t="s">
        <v>107</v>
      </c>
      <c r="E1" s="625" t="s">
        <v>108</v>
      </c>
      <c r="F1" s="625" t="s">
        <v>109</v>
      </c>
      <c r="G1" s="626" t="s">
        <v>110</v>
      </c>
      <c r="H1" s="625" t="s">
        <v>111</v>
      </c>
      <c r="I1" s="625" t="s">
        <v>112</v>
      </c>
      <c r="J1" s="625" t="s">
        <v>113</v>
      </c>
      <c r="K1" s="626" t="s">
        <v>114</v>
      </c>
      <c r="L1" s="625" t="s">
        <v>115</v>
      </c>
      <c r="M1" s="625" t="s">
        <v>116</v>
      </c>
      <c r="N1" s="625" t="s">
        <v>117</v>
      </c>
      <c r="O1" s="625" t="s">
        <v>118</v>
      </c>
      <c r="P1" s="624" t="s">
        <v>119</v>
      </c>
      <c r="Q1" s="624" t="s">
        <v>120</v>
      </c>
      <c r="R1" s="624" t="s">
        <v>121</v>
      </c>
      <c r="S1" s="624" t="s">
        <v>122</v>
      </c>
      <c r="T1" s="624" t="s">
        <v>123</v>
      </c>
      <c r="U1" s="906" t="s">
        <v>124</v>
      </c>
      <c r="V1" s="906" t="s">
        <v>125</v>
      </c>
    </row>
    <row r="2" spans="1:22">
      <c r="B2" s="108">
        <v>1</v>
      </c>
      <c r="C2" s="106">
        <v>2</v>
      </c>
      <c r="D2" s="106">
        <v>3</v>
      </c>
      <c r="E2" s="106">
        <v>4</v>
      </c>
      <c r="F2" s="106">
        <v>5</v>
      </c>
      <c r="G2" s="106">
        <v>6</v>
      </c>
      <c r="H2" s="106">
        <v>7</v>
      </c>
      <c r="I2" s="106">
        <v>8</v>
      </c>
      <c r="J2" s="106">
        <v>9</v>
      </c>
      <c r="K2" s="106">
        <v>10</v>
      </c>
      <c r="L2" s="106">
        <v>11</v>
      </c>
      <c r="M2" s="106">
        <v>12</v>
      </c>
      <c r="N2" s="106">
        <v>13</v>
      </c>
      <c r="O2" s="106">
        <v>14</v>
      </c>
      <c r="P2" s="106">
        <v>15</v>
      </c>
      <c r="Q2" s="106">
        <v>16</v>
      </c>
      <c r="R2" s="106">
        <v>17</v>
      </c>
      <c r="S2" s="106">
        <v>18</v>
      </c>
      <c r="T2" s="106">
        <v>19</v>
      </c>
      <c r="U2" s="907"/>
      <c r="V2" s="907"/>
    </row>
    <row r="3" spans="1:22" s="629" customFormat="1" ht="72" customHeight="1">
      <c r="A3" s="629" t="s">
        <v>126</v>
      </c>
      <c r="B3" s="628" t="s">
        <v>127</v>
      </c>
      <c r="C3" s="628">
        <v>9999</v>
      </c>
      <c r="D3" s="628" t="s">
        <v>128</v>
      </c>
      <c r="E3" s="628" t="s">
        <v>129</v>
      </c>
      <c r="F3" s="628" t="s">
        <v>130</v>
      </c>
      <c r="G3" s="628" t="s">
        <v>131</v>
      </c>
      <c r="H3" s="628" t="s">
        <v>132</v>
      </c>
      <c r="I3" s="637" t="s">
        <v>133</v>
      </c>
      <c r="J3" s="628" t="s">
        <v>134</v>
      </c>
      <c r="K3" s="630" t="s">
        <v>135</v>
      </c>
      <c r="L3" s="628" t="s">
        <v>136</v>
      </c>
      <c r="M3" s="628" t="s">
        <v>137</v>
      </c>
      <c r="N3" s="628" t="s">
        <v>138</v>
      </c>
      <c r="O3" s="628" t="s">
        <v>139</v>
      </c>
      <c r="P3" s="628" t="s">
        <v>140</v>
      </c>
      <c r="Q3" s="628" t="s">
        <v>140</v>
      </c>
      <c r="R3" s="628" t="s">
        <v>140</v>
      </c>
      <c r="S3" s="628" t="s">
        <v>141</v>
      </c>
      <c r="T3" s="628" t="s">
        <v>140</v>
      </c>
      <c r="U3" s="908"/>
      <c r="V3" s="908"/>
    </row>
    <row r="4" spans="1:22" ht="36">
      <c r="A4" s="722">
        <v>1</v>
      </c>
      <c r="B4" s="106" t="s">
        <v>142</v>
      </c>
      <c r="C4" s="106">
        <v>1000</v>
      </c>
      <c r="D4" s="107" t="s">
        <v>143</v>
      </c>
      <c r="E4" s="106" t="s">
        <v>144</v>
      </c>
      <c r="F4" s="723" t="s">
        <v>145</v>
      </c>
      <c r="G4" s="107" t="s">
        <v>146</v>
      </c>
      <c r="H4" s="106" t="s">
        <v>147</v>
      </c>
      <c r="I4" s="109" t="s">
        <v>148</v>
      </c>
      <c r="J4" s="106" t="s">
        <v>149</v>
      </c>
      <c r="K4" s="107" t="s">
        <v>135</v>
      </c>
      <c r="L4" s="106" t="s">
        <v>136</v>
      </c>
      <c r="M4" s="106" t="s">
        <v>137</v>
      </c>
      <c r="N4" s="106" t="s">
        <v>138</v>
      </c>
      <c r="O4" s="106" t="s">
        <v>150</v>
      </c>
      <c r="P4" s="106" t="s">
        <v>140</v>
      </c>
      <c r="Q4" s="106" t="s">
        <v>140</v>
      </c>
      <c r="R4" s="106" t="s">
        <v>140</v>
      </c>
      <c r="S4" s="106" t="s">
        <v>141</v>
      </c>
      <c r="T4" s="106" t="s">
        <v>140</v>
      </c>
      <c r="U4" s="627" t="s">
        <v>151</v>
      </c>
      <c r="V4" s="627"/>
    </row>
    <row r="5" spans="1:22">
      <c r="A5" s="722">
        <v>2</v>
      </c>
      <c r="B5" s="106" t="s">
        <v>152</v>
      </c>
      <c r="C5" s="106">
        <v>1001</v>
      </c>
      <c r="D5" s="107" t="s">
        <v>153</v>
      </c>
      <c r="E5" s="106" t="s">
        <v>154</v>
      </c>
      <c r="F5" s="106" t="s">
        <v>155</v>
      </c>
      <c r="G5" s="107" t="s">
        <v>156</v>
      </c>
      <c r="H5" s="106" t="s">
        <v>157</v>
      </c>
      <c r="I5" s="112" t="s">
        <v>158</v>
      </c>
      <c r="J5" s="106" t="s">
        <v>159</v>
      </c>
      <c r="K5" s="107" t="s">
        <v>160</v>
      </c>
      <c r="L5" s="106" t="s">
        <v>161</v>
      </c>
      <c r="M5" s="106" t="s">
        <v>162</v>
      </c>
      <c r="N5" s="106" t="s">
        <v>163</v>
      </c>
      <c r="O5" s="106" t="s">
        <v>164</v>
      </c>
      <c r="P5" s="106" t="s">
        <v>165</v>
      </c>
      <c r="Q5" s="106" t="s">
        <v>165</v>
      </c>
      <c r="R5" s="106" t="s">
        <v>165</v>
      </c>
      <c r="S5" s="106" t="s">
        <v>166</v>
      </c>
      <c r="T5" s="106" t="s">
        <v>165</v>
      </c>
      <c r="U5" s="627" t="s">
        <v>151</v>
      </c>
      <c r="V5" s="627"/>
    </row>
    <row r="6" spans="1:22" ht="36">
      <c r="A6" s="722">
        <v>3</v>
      </c>
      <c r="B6" s="106" t="s">
        <v>167</v>
      </c>
      <c r="C6" s="106">
        <v>1002</v>
      </c>
      <c r="D6" s="107" t="s">
        <v>168</v>
      </c>
      <c r="E6" s="106" t="s">
        <v>169</v>
      </c>
      <c r="F6" s="723" t="s">
        <v>170</v>
      </c>
      <c r="G6" s="107" t="s">
        <v>171</v>
      </c>
      <c r="H6" s="106" t="s">
        <v>172</v>
      </c>
      <c r="I6" s="112" t="s">
        <v>173</v>
      </c>
      <c r="J6" s="106" t="s">
        <v>174</v>
      </c>
      <c r="K6" s="113" t="s">
        <v>175</v>
      </c>
      <c r="L6" s="721" t="s">
        <v>176</v>
      </c>
      <c r="M6" s="721" t="s">
        <v>177</v>
      </c>
      <c r="N6" s="106" t="s">
        <v>163</v>
      </c>
      <c r="O6" s="106" t="s">
        <v>178</v>
      </c>
      <c r="P6" s="106" t="s">
        <v>165</v>
      </c>
      <c r="Q6" s="106" t="s">
        <v>165</v>
      </c>
      <c r="R6" s="106" t="s">
        <v>165</v>
      </c>
      <c r="S6" s="106" t="s">
        <v>166</v>
      </c>
      <c r="T6" s="106" t="s">
        <v>165</v>
      </c>
      <c r="U6" s="627" t="s">
        <v>151</v>
      </c>
      <c r="V6" s="627"/>
    </row>
    <row r="7" spans="1:22" ht="54">
      <c r="A7" s="722">
        <v>4</v>
      </c>
      <c r="B7" s="106" t="s">
        <v>179</v>
      </c>
      <c r="C7" s="106">
        <v>1003</v>
      </c>
      <c r="D7" s="107" t="s">
        <v>180</v>
      </c>
      <c r="E7" s="106" t="s">
        <v>181</v>
      </c>
      <c r="F7" s="106" t="s">
        <v>182</v>
      </c>
      <c r="G7" s="107" t="s">
        <v>183</v>
      </c>
      <c r="H7" s="106" t="s">
        <v>184</v>
      </c>
      <c r="I7" s="109" t="s">
        <v>185</v>
      </c>
      <c r="J7" s="106" t="s">
        <v>149</v>
      </c>
      <c r="K7" s="113" t="s">
        <v>186</v>
      </c>
      <c r="L7" s="106" t="s">
        <v>136</v>
      </c>
      <c r="M7" s="106" t="s">
        <v>137</v>
      </c>
      <c r="N7" s="106" t="s">
        <v>138</v>
      </c>
      <c r="O7" s="723" t="s">
        <v>187</v>
      </c>
      <c r="P7" s="106" t="s">
        <v>140</v>
      </c>
      <c r="Q7" s="106" t="s">
        <v>140</v>
      </c>
      <c r="R7" s="106" t="s">
        <v>140</v>
      </c>
      <c r="S7" s="106" t="s">
        <v>188</v>
      </c>
      <c r="T7" s="106" t="s">
        <v>140</v>
      </c>
      <c r="U7" s="627" t="s">
        <v>151</v>
      </c>
      <c r="V7" s="627"/>
    </row>
    <row r="8" spans="1:22" ht="36">
      <c r="A8" s="722">
        <v>5</v>
      </c>
      <c r="B8" s="106" t="s">
        <v>189</v>
      </c>
      <c r="C8" s="106">
        <v>1004</v>
      </c>
      <c r="D8" s="107" t="s">
        <v>190</v>
      </c>
      <c r="E8" s="106" t="s">
        <v>191</v>
      </c>
      <c r="F8" s="106" t="s">
        <v>192</v>
      </c>
      <c r="G8" s="721" t="s">
        <v>193</v>
      </c>
      <c r="H8" s="723" t="s">
        <v>194</v>
      </c>
      <c r="I8" s="109" t="s">
        <v>195</v>
      </c>
      <c r="J8" s="723" t="s">
        <v>196</v>
      </c>
      <c r="K8" s="729" t="s">
        <v>197</v>
      </c>
      <c r="L8" s="106" t="s">
        <v>136</v>
      </c>
      <c r="M8" s="106" t="s">
        <v>137</v>
      </c>
      <c r="N8" s="106" t="s">
        <v>138</v>
      </c>
      <c r="O8" s="723" t="s">
        <v>198</v>
      </c>
      <c r="P8" s="106" t="s">
        <v>140</v>
      </c>
      <c r="Q8" s="106" t="s">
        <v>140</v>
      </c>
      <c r="R8" s="106" t="s">
        <v>140</v>
      </c>
      <c r="S8" s="723" t="s">
        <v>188</v>
      </c>
      <c r="T8" s="106" t="s">
        <v>140</v>
      </c>
      <c r="U8" s="627" t="s">
        <v>151</v>
      </c>
      <c r="V8" s="627"/>
    </row>
    <row r="9" spans="1:22" ht="54">
      <c r="A9" s="722">
        <v>6</v>
      </c>
      <c r="B9" s="106" t="s">
        <v>199</v>
      </c>
      <c r="C9" s="106">
        <v>1005</v>
      </c>
      <c r="D9" s="107" t="s">
        <v>200</v>
      </c>
      <c r="E9" s="106" t="s">
        <v>201</v>
      </c>
      <c r="F9" s="106" t="s">
        <v>202</v>
      </c>
      <c r="G9" s="107" t="s">
        <v>203</v>
      </c>
      <c r="H9" s="106" t="s">
        <v>204</v>
      </c>
      <c r="I9" s="112" t="s">
        <v>195</v>
      </c>
      <c r="J9" s="106" t="s">
        <v>149</v>
      </c>
      <c r="K9" s="113" t="s">
        <v>186</v>
      </c>
      <c r="L9" s="106" t="s">
        <v>136</v>
      </c>
      <c r="M9" s="106" t="s">
        <v>137</v>
      </c>
      <c r="N9" s="106" t="s">
        <v>138</v>
      </c>
      <c r="O9" s="106" t="s">
        <v>205</v>
      </c>
      <c r="P9" s="106" t="s">
        <v>140</v>
      </c>
      <c r="Q9" s="106" t="s">
        <v>140</v>
      </c>
      <c r="R9" s="106" t="s">
        <v>140</v>
      </c>
      <c r="S9" s="106" t="s">
        <v>141</v>
      </c>
      <c r="T9" s="106" t="s">
        <v>140</v>
      </c>
      <c r="U9" s="627" t="s">
        <v>151</v>
      </c>
      <c r="V9" s="627"/>
    </row>
    <row r="10" spans="1:22" ht="54">
      <c r="A10" s="722">
        <v>7</v>
      </c>
      <c r="B10" s="106" t="s">
        <v>206</v>
      </c>
      <c r="C10" s="106">
        <v>1006</v>
      </c>
      <c r="D10" s="107" t="s">
        <v>207</v>
      </c>
      <c r="E10" s="106" t="s">
        <v>208</v>
      </c>
      <c r="F10" s="106" t="s">
        <v>209</v>
      </c>
      <c r="G10" s="107" t="s">
        <v>210</v>
      </c>
      <c r="H10" s="106" t="s">
        <v>211</v>
      </c>
      <c r="I10" s="112" t="s">
        <v>212</v>
      </c>
      <c r="J10" s="106" t="s">
        <v>174</v>
      </c>
      <c r="K10" s="113" t="s">
        <v>213</v>
      </c>
      <c r="L10" s="106" t="s">
        <v>161</v>
      </c>
      <c r="M10" s="106" t="s">
        <v>162</v>
      </c>
      <c r="N10" s="106" t="s">
        <v>214</v>
      </c>
      <c r="O10" s="106" t="s">
        <v>215</v>
      </c>
      <c r="P10" s="106" t="s">
        <v>165</v>
      </c>
      <c r="Q10" s="106" t="s">
        <v>165</v>
      </c>
      <c r="R10" s="106" t="s">
        <v>165</v>
      </c>
      <c r="S10" s="106" t="s">
        <v>166</v>
      </c>
      <c r="T10" s="106" t="s">
        <v>165</v>
      </c>
      <c r="U10" s="627" t="s">
        <v>151</v>
      </c>
      <c r="V10" s="627"/>
    </row>
    <row r="11" spans="1:22" ht="90">
      <c r="A11" s="722">
        <v>8</v>
      </c>
      <c r="B11" s="106" t="s">
        <v>216</v>
      </c>
      <c r="C11" s="106">
        <v>1007</v>
      </c>
      <c r="D11" s="107" t="s">
        <v>217</v>
      </c>
      <c r="E11" s="106" t="s">
        <v>218</v>
      </c>
      <c r="F11" s="106" t="s">
        <v>219</v>
      </c>
      <c r="G11" s="107" t="s">
        <v>220</v>
      </c>
      <c r="H11" s="106" t="s">
        <v>221</v>
      </c>
      <c r="I11" s="109" t="s">
        <v>222</v>
      </c>
      <c r="J11" s="106" t="s">
        <v>149</v>
      </c>
      <c r="K11" s="107" t="s">
        <v>223</v>
      </c>
      <c r="L11" s="721" t="s">
        <v>224</v>
      </c>
      <c r="M11" s="106" t="s">
        <v>137</v>
      </c>
      <c r="N11" s="106" t="s">
        <v>225</v>
      </c>
      <c r="O11" s="106" t="s">
        <v>226</v>
      </c>
      <c r="P11" s="106" t="s">
        <v>140</v>
      </c>
      <c r="Q11" s="106" t="s">
        <v>140</v>
      </c>
      <c r="R11" s="106" t="s">
        <v>140</v>
      </c>
      <c r="S11" s="106" t="s">
        <v>188</v>
      </c>
      <c r="T11" s="106" t="s">
        <v>140</v>
      </c>
      <c r="U11" s="627" t="s">
        <v>151</v>
      </c>
      <c r="V11" s="627"/>
    </row>
    <row r="12" spans="1:22" ht="54">
      <c r="A12" s="722">
        <v>9</v>
      </c>
      <c r="B12" s="106" t="s">
        <v>227</v>
      </c>
      <c r="C12" s="106">
        <v>1008</v>
      </c>
      <c r="D12" s="107" t="s">
        <v>228</v>
      </c>
      <c r="E12" s="106" t="s">
        <v>229</v>
      </c>
      <c r="F12" s="106" t="s">
        <v>230</v>
      </c>
      <c r="G12" s="107" t="s">
        <v>231</v>
      </c>
      <c r="H12" s="106" t="s">
        <v>232</v>
      </c>
      <c r="I12" s="112" t="s">
        <v>233</v>
      </c>
      <c r="J12" s="106" t="s">
        <v>149</v>
      </c>
      <c r="K12" s="721" t="s">
        <v>234</v>
      </c>
      <c r="L12" s="106" t="s">
        <v>136</v>
      </c>
      <c r="M12" s="106" t="s">
        <v>137</v>
      </c>
      <c r="N12" s="106" t="s">
        <v>225</v>
      </c>
      <c r="O12" s="106" t="s">
        <v>235</v>
      </c>
      <c r="P12" s="106" t="s">
        <v>140</v>
      </c>
      <c r="Q12" s="106" t="s">
        <v>140</v>
      </c>
      <c r="R12" s="106" t="s">
        <v>140</v>
      </c>
      <c r="S12" s="106" t="s">
        <v>141</v>
      </c>
      <c r="T12" s="106" t="s">
        <v>140</v>
      </c>
      <c r="U12" s="627" t="s">
        <v>151</v>
      </c>
      <c r="V12" s="627"/>
    </row>
    <row r="13" spans="1:22" ht="54">
      <c r="A13" s="722">
        <v>10</v>
      </c>
      <c r="B13" s="106" t="s">
        <v>236</v>
      </c>
      <c r="C13" s="106">
        <v>1009</v>
      </c>
      <c r="D13" s="107" t="s">
        <v>237</v>
      </c>
      <c r="E13" s="106" t="s">
        <v>238</v>
      </c>
      <c r="F13" s="106" t="s">
        <v>239</v>
      </c>
      <c r="G13" s="116" t="s">
        <v>240</v>
      </c>
      <c r="H13" s="714" t="s">
        <v>241</v>
      </c>
      <c r="I13" s="109" t="s">
        <v>242</v>
      </c>
      <c r="J13" s="106" t="s">
        <v>159</v>
      </c>
      <c r="K13" s="107" t="s">
        <v>243</v>
      </c>
      <c r="L13" s="106" t="s">
        <v>136</v>
      </c>
      <c r="M13" s="106" t="s">
        <v>137</v>
      </c>
      <c r="N13" s="106" t="s">
        <v>225</v>
      </c>
      <c r="O13" s="106" t="s">
        <v>244</v>
      </c>
      <c r="P13" s="106" t="s">
        <v>140</v>
      </c>
      <c r="Q13" s="106" t="s">
        <v>140</v>
      </c>
      <c r="R13" s="106" t="s">
        <v>140</v>
      </c>
      <c r="S13" s="106" t="s">
        <v>141</v>
      </c>
      <c r="T13" s="106" t="s">
        <v>140</v>
      </c>
      <c r="U13" s="627" t="s">
        <v>151</v>
      </c>
      <c r="V13" s="627"/>
    </row>
    <row r="14" spans="1:22" ht="36">
      <c r="A14" s="722">
        <v>11</v>
      </c>
      <c r="B14" s="106" t="s">
        <v>245</v>
      </c>
      <c r="C14" s="106">
        <v>1010</v>
      </c>
      <c r="D14" s="107" t="s">
        <v>246</v>
      </c>
      <c r="E14" s="106" t="s">
        <v>247</v>
      </c>
      <c r="F14" s="117" t="s">
        <v>248</v>
      </c>
      <c r="G14" s="107" t="s">
        <v>249</v>
      </c>
      <c r="H14" s="106" t="s">
        <v>250</v>
      </c>
      <c r="I14" s="109" t="s">
        <v>251</v>
      </c>
      <c r="J14" s="106" t="s">
        <v>149</v>
      </c>
      <c r="K14" s="107" t="s">
        <v>252</v>
      </c>
      <c r="L14" s="106" t="s">
        <v>136</v>
      </c>
      <c r="M14" s="106" t="s">
        <v>137</v>
      </c>
      <c r="N14" s="106" t="s">
        <v>138</v>
      </c>
      <c r="O14" s="106" t="s">
        <v>253</v>
      </c>
      <c r="P14" s="106" t="s">
        <v>140</v>
      </c>
      <c r="Q14" s="106" t="s">
        <v>140</v>
      </c>
      <c r="R14" s="106" t="s">
        <v>140</v>
      </c>
      <c r="S14" s="106" t="s">
        <v>141</v>
      </c>
      <c r="T14" s="106" t="s">
        <v>140</v>
      </c>
      <c r="U14" s="627" t="s">
        <v>151</v>
      </c>
      <c r="V14" s="627"/>
    </row>
    <row r="15" spans="1:22" ht="72">
      <c r="A15" s="722">
        <v>12</v>
      </c>
      <c r="B15" s="106" t="s">
        <v>254</v>
      </c>
      <c r="C15" s="106">
        <v>1011</v>
      </c>
      <c r="D15" s="107" t="s">
        <v>255</v>
      </c>
      <c r="E15" s="723" t="s">
        <v>256</v>
      </c>
      <c r="F15" s="106" t="s">
        <v>257</v>
      </c>
      <c r="G15" s="107" t="s">
        <v>258</v>
      </c>
      <c r="H15" s="106" t="s">
        <v>259</v>
      </c>
      <c r="I15" s="109" t="s">
        <v>260</v>
      </c>
      <c r="J15" s="723" t="s">
        <v>261</v>
      </c>
      <c r="K15" s="721" t="s">
        <v>262</v>
      </c>
      <c r="L15" s="721" t="s">
        <v>263</v>
      </c>
      <c r="M15" s="107" t="s">
        <v>264</v>
      </c>
      <c r="N15" s="106" t="s">
        <v>225</v>
      </c>
      <c r="O15" s="106" t="s">
        <v>265</v>
      </c>
      <c r="P15" s="106" t="s">
        <v>140</v>
      </c>
      <c r="Q15" s="106" t="s">
        <v>140</v>
      </c>
      <c r="R15" s="106" t="s">
        <v>140</v>
      </c>
      <c r="S15" s="106" t="s">
        <v>188</v>
      </c>
      <c r="T15" s="106" t="s">
        <v>140</v>
      </c>
      <c r="U15" s="627" t="s">
        <v>151</v>
      </c>
      <c r="V15" s="627"/>
    </row>
    <row r="16" spans="1:22" ht="36">
      <c r="A16" s="722">
        <v>13</v>
      </c>
      <c r="B16" s="106" t="s">
        <v>266</v>
      </c>
      <c r="C16" s="106">
        <v>1012</v>
      </c>
      <c r="D16" s="107" t="s">
        <v>267</v>
      </c>
      <c r="E16" s="106" t="s">
        <v>268</v>
      </c>
      <c r="F16" s="106" t="s">
        <v>269</v>
      </c>
      <c r="G16" s="107" t="s">
        <v>270</v>
      </c>
      <c r="H16" s="106" t="s">
        <v>271</v>
      </c>
      <c r="I16" s="109" t="s">
        <v>272</v>
      </c>
      <c r="J16" s="106" t="s">
        <v>149</v>
      </c>
      <c r="K16" s="107" t="s">
        <v>252</v>
      </c>
      <c r="L16" s="106" t="s">
        <v>136</v>
      </c>
      <c r="M16" s="106" t="s">
        <v>137</v>
      </c>
      <c r="N16" s="106" t="s">
        <v>138</v>
      </c>
      <c r="O16" s="106" t="s">
        <v>273</v>
      </c>
      <c r="P16" s="106" t="s">
        <v>140</v>
      </c>
      <c r="Q16" s="106" t="s">
        <v>140</v>
      </c>
      <c r="R16" s="106" t="s">
        <v>140</v>
      </c>
      <c r="S16" s="106" t="s">
        <v>141</v>
      </c>
      <c r="T16" s="106" t="s">
        <v>140</v>
      </c>
      <c r="U16" s="627" t="s">
        <v>151</v>
      </c>
      <c r="V16" s="627"/>
    </row>
    <row r="17" spans="1:22" ht="54">
      <c r="A17" s="722">
        <v>14</v>
      </c>
      <c r="B17" s="106" t="s">
        <v>274</v>
      </c>
      <c r="C17" s="106">
        <v>1013</v>
      </c>
      <c r="D17" s="107" t="s">
        <v>275</v>
      </c>
      <c r="E17" s="113" t="s">
        <v>276</v>
      </c>
      <c r="F17" s="106" t="s">
        <v>277</v>
      </c>
      <c r="G17" s="106" t="s">
        <v>278</v>
      </c>
      <c r="H17" s="106" t="s">
        <v>279</v>
      </c>
      <c r="I17" s="109" t="s">
        <v>280</v>
      </c>
      <c r="J17" s="106" t="s">
        <v>174</v>
      </c>
      <c r="K17" s="113" t="s">
        <v>213</v>
      </c>
      <c r="L17" s="106" t="s">
        <v>161</v>
      </c>
      <c r="M17" s="106" t="s">
        <v>162</v>
      </c>
      <c r="N17" s="106" t="s">
        <v>214</v>
      </c>
      <c r="O17" s="723" t="s">
        <v>281</v>
      </c>
      <c r="P17" s="106" t="s">
        <v>165</v>
      </c>
      <c r="Q17" s="106" t="s">
        <v>165</v>
      </c>
      <c r="R17" s="106" t="s">
        <v>165</v>
      </c>
      <c r="S17" s="106" t="s">
        <v>282</v>
      </c>
      <c r="T17" s="106" t="s">
        <v>165</v>
      </c>
      <c r="U17" s="627" t="s">
        <v>151</v>
      </c>
      <c r="V17" s="627"/>
    </row>
    <row r="18" spans="1:22" ht="36">
      <c r="A18" s="722">
        <v>15</v>
      </c>
      <c r="B18" s="106" t="s">
        <v>283</v>
      </c>
      <c r="C18" s="106">
        <v>1014</v>
      </c>
      <c r="D18" s="721" t="s">
        <v>284</v>
      </c>
      <c r="E18" s="108" t="s">
        <v>285</v>
      </c>
      <c r="F18" s="106" t="s">
        <v>286</v>
      </c>
      <c r="G18" s="721" t="s">
        <v>287</v>
      </c>
      <c r="H18" s="723" t="s">
        <v>288</v>
      </c>
      <c r="I18" s="109" t="s">
        <v>289</v>
      </c>
      <c r="J18" s="106" t="s">
        <v>149</v>
      </c>
      <c r="K18" s="107" t="s">
        <v>290</v>
      </c>
      <c r="L18" s="728" t="s">
        <v>291</v>
      </c>
      <c r="M18" s="106" t="s">
        <v>137</v>
      </c>
      <c r="N18" s="723" t="s">
        <v>138</v>
      </c>
      <c r="O18" s="723" t="s">
        <v>292</v>
      </c>
      <c r="P18" s="723" t="s">
        <v>140</v>
      </c>
      <c r="Q18" s="723" t="s">
        <v>140</v>
      </c>
      <c r="R18" s="723" t="s">
        <v>140</v>
      </c>
      <c r="S18" s="723" t="s">
        <v>141</v>
      </c>
      <c r="T18" s="723" t="s">
        <v>140</v>
      </c>
      <c r="U18" s="627" t="s">
        <v>151</v>
      </c>
      <c r="V18" s="627"/>
    </row>
    <row r="19" spans="1:22">
      <c r="A19" s="722">
        <v>16</v>
      </c>
      <c r="B19" s="106" t="s">
        <v>293</v>
      </c>
      <c r="C19" s="106">
        <v>1015</v>
      </c>
      <c r="D19" s="107" t="s">
        <v>294</v>
      </c>
      <c r="E19" s="106" t="s">
        <v>295</v>
      </c>
      <c r="F19" s="106" t="s">
        <v>296</v>
      </c>
      <c r="G19" s="107" t="s">
        <v>297</v>
      </c>
      <c r="H19" s="106" t="s">
        <v>298</v>
      </c>
      <c r="I19" s="112" t="s">
        <v>299</v>
      </c>
      <c r="J19" s="106" t="s">
        <v>159</v>
      </c>
      <c r="K19" s="106" t="s">
        <v>300</v>
      </c>
      <c r="L19" s="106" t="s">
        <v>161</v>
      </c>
      <c r="M19" s="106" t="s">
        <v>162</v>
      </c>
      <c r="N19" s="106" t="s">
        <v>163</v>
      </c>
      <c r="O19" s="106" t="s">
        <v>301</v>
      </c>
      <c r="P19" s="106" t="s">
        <v>165</v>
      </c>
      <c r="Q19" s="106" t="s">
        <v>165</v>
      </c>
      <c r="R19" s="106" t="s">
        <v>165</v>
      </c>
      <c r="S19" s="106" t="s">
        <v>166</v>
      </c>
      <c r="T19" s="106" t="s">
        <v>165</v>
      </c>
      <c r="U19" s="627" t="s">
        <v>151</v>
      </c>
      <c r="V19" s="627"/>
    </row>
    <row r="20" spans="1:22" ht="36">
      <c r="A20" s="722">
        <v>17</v>
      </c>
      <c r="B20" s="106" t="s">
        <v>302</v>
      </c>
      <c r="C20" s="106">
        <v>1016</v>
      </c>
      <c r="D20" s="119" t="s">
        <v>303</v>
      </c>
      <c r="E20" s="113" t="s">
        <v>304</v>
      </c>
      <c r="F20" s="106" t="s">
        <v>305</v>
      </c>
      <c r="G20" s="107" t="s">
        <v>306</v>
      </c>
      <c r="H20" s="106" t="s">
        <v>307</v>
      </c>
      <c r="I20" s="109" t="s">
        <v>308</v>
      </c>
      <c r="J20" s="106" t="s">
        <v>149</v>
      </c>
      <c r="K20" s="107" t="s">
        <v>135</v>
      </c>
      <c r="L20" s="106" t="s">
        <v>136</v>
      </c>
      <c r="M20" s="106" t="s">
        <v>137</v>
      </c>
      <c r="N20" s="106" t="s">
        <v>225</v>
      </c>
      <c r="O20" s="106" t="s">
        <v>309</v>
      </c>
      <c r="P20" s="106" t="s">
        <v>140</v>
      </c>
      <c r="Q20" s="106" t="s">
        <v>140</v>
      </c>
      <c r="R20" s="106" t="s">
        <v>140</v>
      </c>
      <c r="S20" s="106" t="s">
        <v>188</v>
      </c>
      <c r="T20" s="106" t="s">
        <v>140</v>
      </c>
      <c r="U20" s="627" t="s">
        <v>151</v>
      </c>
      <c r="V20" s="627"/>
    </row>
    <row r="21" spans="1:22" ht="30" customHeight="1">
      <c r="A21" s="722">
        <v>18</v>
      </c>
      <c r="B21" s="106" t="s">
        <v>310</v>
      </c>
      <c r="C21" s="106">
        <v>1017</v>
      </c>
      <c r="D21" s="107" t="s">
        <v>311</v>
      </c>
      <c r="E21" s="106" t="s">
        <v>312</v>
      </c>
      <c r="F21" s="106" t="s">
        <v>313</v>
      </c>
      <c r="G21" s="107" t="s">
        <v>314</v>
      </c>
      <c r="H21" s="106" t="s">
        <v>315</v>
      </c>
      <c r="I21" s="112" t="s">
        <v>316</v>
      </c>
      <c r="J21" s="106" t="s">
        <v>174</v>
      </c>
      <c r="K21" s="113" t="s">
        <v>175</v>
      </c>
      <c r="L21" s="107" t="s">
        <v>317</v>
      </c>
      <c r="M21" s="106" t="s">
        <v>162</v>
      </c>
      <c r="N21" s="106" t="s">
        <v>163</v>
      </c>
      <c r="O21" s="106" t="s">
        <v>318</v>
      </c>
      <c r="P21" s="106" t="s">
        <v>165</v>
      </c>
      <c r="Q21" s="106" t="s">
        <v>165</v>
      </c>
      <c r="R21" s="106" t="s">
        <v>165</v>
      </c>
      <c r="S21" s="106" t="s">
        <v>166</v>
      </c>
      <c r="T21" s="106" t="s">
        <v>165</v>
      </c>
      <c r="U21" s="627" t="s">
        <v>151</v>
      </c>
      <c r="V21" s="627"/>
    </row>
    <row r="22" spans="1:22" ht="36">
      <c r="A22" s="722">
        <v>19</v>
      </c>
      <c r="B22" s="106" t="s">
        <v>319</v>
      </c>
      <c r="C22" s="106">
        <v>1018</v>
      </c>
      <c r="D22" s="107" t="s">
        <v>320</v>
      </c>
      <c r="E22" s="106" t="s">
        <v>312</v>
      </c>
      <c r="F22" s="106" t="s">
        <v>313</v>
      </c>
      <c r="G22" s="107" t="s">
        <v>321</v>
      </c>
      <c r="H22" s="106" t="s">
        <v>322</v>
      </c>
      <c r="I22" s="112" t="s">
        <v>323</v>
      </c>
      <c r="J22" s="106" t="s">
        <v>174</v>
      </c>
      <c r="K22" s="113" t="s">
        <v>175</v>
      </c>
      <c r="L22" s="107" t="s">
        <v>317</v>
      </c>
      <c r="M22" s="106" t="s">
        <v>162</v>
      </c>
      <c r="N22" s="106" t="s">
        <v>163</v>
      </c>
      <c r="O22" s="106" t="s">
        <v>324</v>
      </c>
      <c r="P22" s="106" t="s">
        <v>165</v>
      </c>
      <c r="Q22" s="106" t="s">
        <v>165</v>
      </c>
      <c r="R22" s="106" t="s">
        <v>165</v>
      </c>
      <c r="S22" s="106" t="s">
        <v>166</v>
      </c>
      <c r="T22" s="106" t="s">
        <v>165</v>
      </c>
      <c r="U22" s="627" t="s">
        <v>151</v>
      </c>
      <c r="V22" s="627"/>
    </row>
    <row r="23" spans="1:22" ht="72">
      <c r="A23" s="722">
        <v>20</v>
      </c>
      <c r="B23" s="106" t="s">
        <v>325</v>
      </c>
      <c r="C23" s="106">
        <v>1019</v>
      </c>
      <c r="D23" s="107" t="s">
        <v>326</v>
      </c>
      <c r="E23" s="120" t="s">
        <v>181</v>
      </c>
      <c r="F23" s="106" t="s">
        <v>182</v>
      </c>
      <c r="G23" s="107" t="s">
        <v>327</v>
      </c>
      <c r="H23" s="106" t="s">
        <v>328</v>
      </c>
      <c r="I23" s="112" t="s">
        <v>329</v>
      </c>
      <c r="J23" s="106" t="s">
        <v>149</v>
      </c>
      <c r="K23" s="107" t="s">
        <v>330</v>
      </c>
      <c r="L23" s="106" t="s">
        <v>136</v>
      </c>
      <c r="M23" s="106" t="s">
        <v>137</v>
      </c>
      <c r="N23" s="106" t="s">
        <v>138</v>
      </c>
      <c r="O23" s="106" t="s">
        <v>331</v>
      </c>
      <c r="P23" s="106" t="s">
        <v>140</v>
      </c>
      <c r="Q23" s="106" t="s">
        <v>140</v>
      </c>
      <c r="R23" s="106" t="s">
        <v>140</v>
      </c>
      <c r="S23" s="106" t="s">
        <v>188</v>
      </c>
      <c r="T23" s="106" t="s">
        <v>140</v>
      </c>
      <c r="U23" s="627" t="s">
        <v>151</v>
      </c>
      <c r="V23" s="627"/>
    </row>
    <row r="24" spans="1:22" ht="36">
      <c r="A24" s="722">
        <v>21</v>
      </c>
      <c r="B24" s="106" t="s">
        <v>332</v>
      </c>
      <c r="C24" s="106">
        <v>1020</v>
      </c>
      <c r="D24" s="107" t="s">
        <v>333</v>
      </c>
      <c r="E24" s="106" t="s">
        <v>334</v>
      </c>
      <c r="F24" s="106" t="s">
        <v>335</v>
      </c>
      <c r="G24" s="107" t="s">
        <v>336</v>
      </c>
      <c r="H24" s="106" t="s">
        <v>337</v>
      </c>
      <c r="I24" s="112" t="s">
        <v>338</v>
      </c>
      <c r="J24" s="723" t="s">
        <v>261</v>
      </c>
      <c r="K24" s="721" t="s">
        <v>339</v>
      </c>
      <c r="L24" s="106" t="s">
        <v>136</v>
      </c>
      <c r="M24" s="106" t="s">
        <v>137</v>
      </c>
      <c r="N24" s="106" t="s">
        <v>138</v>
      </c>
      <c r="O24" s="106" t="s">
        <v>340</v>
      </c>
      <c r="P24" s="106" t="s">
        <v>140</v>
      </c>
      <c r="Q24" s="106" t="s">
        <v>140</v>
      </c>
      <c r="R24" s="106" t="s">
        <v>140</v>
      </c>
      <c r="S24" s="106" t="s">
        <v>141</v>
      </c>
      <c r="T24" s="106" t="s">
        <v>140</v>
      </c>
      <c r="U24" s="627" t="s">
        <v>151</v>
      </c>
      <c r="V24" s="627"/>
    </row>
    <row r="25" spans="1:22" ht="54">
      <c r="A25" s="722">
        <v>22</v>
      </c>
      <c r="B25" s="106" t="s">
        <v>341</v>
      </c>
      <c r="C25" s="106">
        <v>1021</v>
      </c>
      <c r="D25" s="107" t="s">
        <v>342</v>
      </c>
      <c r="E25" s="106" t="s">
        <v>268</v>
      </c>
      <c r="F25" s="106" t="s">
        <v>269</v>
      </c>
      <c r="G25" s="107" t="s">
        <v>343</v>
      </c>
      <c r="H25" s="106" t="s">
        <v>344</v>
      </c>
      <c r="I25" s="109" t="s">
        <v>345</v>
      </c>
      <c r="J25" s="106" t="s">
        <v>159</v>
      </c>
      <c r="K25" s="107" t="s">
        <v>346</v>
      </c>
      <c r="L25" s="106" t="s">
        <v>136</v>
      </c>
      <c r="M25" s="106" t="s">
        <v>137</v>
      </c>
      <c r="N25" s="106" t="s">
        <v>138</v>
      </c>
      <c r="O25" s="106" t="s">
        <v>347</v>
      </c>
      <c r="P25" s="106" t="s">
        <v>140</v>
      </c>
      <c r="Q25" s="106" t="s">
        <v>140</v>
      </c>
      <c r="R25" s="106" t="s">
        <v>140</v>
      </c>
      <c r="S25" s="106" t="s">
        <v>188</v>
      </c>
      <c r="T25" s="106" t="s">
        <v>140</v>
      </c>
      <c r="U25" s="627" t="s">
        <v>151</v>
      </c>
      <c r="V25" s="627"/>
    </row>
    <row r="26" spans="1:22" ht="54">
      <c r="A26" s="722">
        <v>23</v>
      </c>
      <c r="B26" s="106" t="s">
        <v>348</v>
      </c>
      <c r="C26" s="106">
        <v>1022</v>
      </c>
      <c r="D26" s="107" t="s">
        <v>349</v>
      </c>
      <c r="E26" s="106" t="s">
        <v>350</v>
      </c>
      <c r="F26" s="107" t="s">
        <v>351</v>
      </c>
      <c r="G26" s="107" t="s">
        <v>352</v>
      </c>
      <c r="H26" s="106" t="s">
        <v>353</v>
      </c>
      <c r="I26" s="112" t="s">
        <v>354</v>
      </c>
      <c r="J26" s="106" t="s">
        <v>174</v>
      </c>
      <c r="K26" s="113" t="s">
        <v>213</v>
      </c>
      <c r="L26" s="106" t="s">
        <v>161</v>
      </c>
      <c r="M26" s="106" t="s">
        <v>162</v>
      </c>
      <c r="N26" s="106" t="s">
        <v>163</v>
      </c>
      <c r="O26" s="106" t="s">
        <v>355</v>
      </c>
      <c r="P26" s="106" t="s">
        <v>165</v>
      </c>
      <c r="Q26" s="106" t="s">
        <v>165</v>
      </c>
      <c r="R26" s="106" t="s">
        <v>165</v>
      </c>
      <c r="S26" s="106" t="s">
        <v>166</v>
      </c>
      <c r="T26" s="106" t="s">
        <v>165</v>
      </c>
      <c r="U26" s="627" t="s">
        <v>151</v>
      </c>
      <c r="V26" s="627"/>
    </row>
    <row r="27" spans="1:22" ht="54">
      <c r="A27" s="722">
        <v>24</v>
      </c>
      <c r="B27" s="106" t="s">
        <v>356</v>
      </c>
      <c r="C27" s="106">
        <v>1023</v>
      </c>
      <c r="D27" s="107" t="s">
        <v>357</v>
      </c>
      <c r="E27" s="106" t="s">
        <v>191</v>
      </c>
      <c r="F27" s="106" t="s">
        <v>192</v>
      </c>
      <c r="G27" s="107" t="s">
        <v>358</v>
      </c>
      <c r="H27" s="106" t="s">
        <v>359</v>
      </c>
      <c r="I27" s="109" t="s">
        <v>360</v>
      </c>
      <c r="J27" s="106" t="s">
        <v>149</v>
      </c>
      <c r="K27" s="113" t="s">
        <v>186</v>
      </c>
      <c r="L27" s="106" t="s">
        <v>136</v>
      </c>
      <c r="M27" s="106" t="s">
        <v>137</v>
      </c>
      <c r="N27" s="106" t="s">
        <v>138</v>
      </c>
      <c r="O27" s="106" t="s">
        <v>361</v>
      </c>
      <c r="P27" s="106" t="s">
        <v>140</v>
      </c>
      <c r="Q27" s="106" t="s">
        <v>140</v>
      </c>
      <c r="R27" s="106" t="s">
        <v>140</v>
      </c>
      <c r="S27" s="106" t="s">
        <v>141</v>
      </c>
      <c r="T27" s="106" t="s">
        <v>140</v>
      </c>
      <c r="U27" s="627" t="s">
        <v>151</v>
      </c>
      <c r="V27" s="627"/>
    </row>
    <row r="28" spans="1:22" ht="36">
      <c r="A28" s="722">
        <v>25</v>
      </c>
      <c r="B28" s="106" t="s">
        <v>362</v>
      </c>
      <c r="C28" s="106">
        <v>1024</v>
      </c>
      <c r="D28" s="107" t="s">
        <v>363</v>
      </c>
      <c r="E28" s="106" t="s">
        <v>364</v>
      </c>
      <c r="F28" s="106" t="s">
        <v>365</v>
      </c>
      <c r="G28" s="107" t="s">
        <v>366</v>
      </c>
      <c r="H28" s="106" t="s">
        <v>367</v>
      </c>
      <c r="I28" s="112" t="s">
        <v>368</v>
      </c>
      <c r="J28" s="120" t="s">
        <v>149</v>
      </c>
      <c r="K28" s="715" t="s">
        <v>252</v>
      </c>
      <c r="L28" s="106" t="s">
        <v>136</v>
      </c>
      <c r="M28" s="106" t="s">
        <v>137</v>
      </c>
      <c r="N28" s="106" t="s">
        <v>225</v>
      </c>
      <c r="O28" s="723" t="s">
        <v>1444</v>
      </c>
      <c r="P28" s="106" t="s">
        <v>140</v>
      </c>
      <c r="Q28" s="106" t="s">
        <v>140</v>
      </c>
      <c r="R28" s="106" t="s">
        <v>140</v>
      </c>
      <c r="S28" s="106" t="s">
        <v>141</v>
      </c>
      <c r="T28" s="106" t="s">
        <v>140</v>
      </c>
      <c r="U28" s="627" t="s">
        <v>151</v>
      </c>
      <c r="V28" s="627"/>
    </row>
    <row r="29" spans="1:22" ht="36">
      <c r="A29" s="722">
        <v>26</v>
      </c>
      <c r="B29" s="106" t="s">
        <v>369</v>
      </c>
      <c r="C29" s="106">
        <v>1025</v>
      </c>
      <c r="D29" s="113" t="s">
        <v>370</v>
      </c>
      <c r="E29" s="119" t="s">
        <v>371</v>
      </c>
      <c r="F29" s="119" t="s">
        <v>372</v>
      </c>
      <c r="G29" s="113" t="s">
        <v>373</v>
      </c>
      <c r="H29" s="119" t="s">
        <v>374</v>
      </c>
      <c r="I29" s="109" t="s">
        <v>375</v>
      </c>
      <c r="J29" s="106" t="s">
        <v>149</v>
      </c>
      <c r="K29" s="113" t="s">
        <v>252</v>
      </c>
      <c r="L29" s="106" t="s">
        <v>136</v>
      </c>
      <c r="M29" s="106" t="s">
        <v>137</v>
      </c>
      <c r="N29" s="106" t="s">
        <v>138</v>
      </c>
      <c r="O29" s="106" t="s">
        <v>376</v>
      </c>
      <c r="P29" s="106" t="s">
        <v>140</v>
      </c>
      <c r="Q29" s="106" t="s">
        <v>140</v>
      </c>
      <c r="R29" s="106" t="s">
        <v>140</v>
      </c>
      <c r="S29" s="106" t="s">
        <v>188</v>
      </c>
      <c r="T29" s="106" t="s">
        <v>140</v>
      </c>
      <c r="U29" s="627" t="s">
        <v>151</v>
      </c>
      <c r="V29" s="627"/>
    </row>
    <row r="30" spans="1:22" ht="54">
      <c r="A30" s="722">
        <v>27</v>
      </c>
      <c r="B30" s="106" t="s">
        <v>377</v>
      </c>
      <c r="C30" s="106">
        <v>1026</v>
      </c>
      <c r="D30" s="107" t="s">
        <v>378</v>
      </c>
      <c r="E30" s="106" t="s">
        <v>268</v>
      </c>
      <c r="F30" s="106" t="s">
        <v>269</v>
      </c>
      <c r="G30" s="107" t="s">
        <v>379</v>
      </c>
      <c r="H30" s="106" t="s">
        <v>380</v>
      </c>
      <c r="I30" s="109" t="s">
        <v>381</v>
      </c>
      <c r="J30" s="106" t="s">
        <v>149</v>
      </c>
      <c r="K30" s="107" t="s">
        <v>382</v>
      </c>
      <c r="L30" s="106" t="s">
        <v>136</v>
      </c>
      <c r="M30" s="106" t="s">
        <v>137</v>
      </c>
      <c r="N30" s="106" t="s">
        <v>138</v>
      </c>
      <c r="O30" s="106" t="s">
        <v>383</v>
      </c>
      <c r="P30" s="106" t="s">
        <v>140</v>
      </c>
      <c r="Q30" s="106" t="s">
        <v>140</v>
      </c>
      <c r="R30" s="106" t="s">
        <v>140</v>
      </c>
      <c r="S30" s="106" t="s">
        <v>141</v>
      </c>
      <c r="T30" s="106" t="s">
        <v>140</v>
      </c>
      <c r="U30" s="627" t="s">
        <v>151</v>
      </c>
      <c r="V30" s="627"/>
    </row>
    <row r="31" spans="1:22" ht="54">
      <c r="A31" s="722">
        <v>28</v>
      </c>
      <c r="B31" s="106" t="s">
        <v>384</v>
      </c>
      <c r="C31" s="106">
        <v>1027</v>
      </c>
      <c r="D31" s="107" t="s">
        <v>385</v>
      </c>
      <c r="E31" s="106" t="s">
        <v>386</v>
      </c>
      <c r="F31" s="106" t="s">
        <v>387</v>
      </c>
      <c r="G31" s="721" t="s">
        <v>388</v>
      </c>
      <c r="H31" s="108" t="s">
        <v>389</v>
      </c>
      <c r="I31" s="112" t="s">
        <v>390</v>
      </c>
      <c r="J31" s="106" t="s">
        <v>149</v>
      </c>
      <c r="K31" s="107" t="s">
        <v>234</v>
      </c>
      <c r="L31" s="106" t="s">
        <v>136</v>
      </c>
      <c r="M31" s="106" t="s">
        <v>137</v>
      </c>
      <c r="N31" s="723" t="s">
        <v>138</v>
      </c>
      <c r="O31" s="723" t="s">
        <v>391</v>
      </c>
      <c r="P31" s="723" t="s">
        <v>140</v>
      </c>
      <c r="Q31" s="723" t="s">
        <v>140</v>
      </c>
      <c r="R31" s="723" t="s">
        <v>140</v>
      </c>
      <c r="S31" s="723" t="s">
        <v>141</v>
      </c>
      <c r="T31" s="723" t="s">
        <v>140</v>
      </c>
      <c r="U31" s="627" t="s">
        <v>151</v>
      </c>
      <c r="V31" s="627"/>
    </row>
    <row r="32" spans="1:22" ht="36">
      <c r="A32" s="722">
        <v>29</v>
      </c>
      <c r="B32" s="106" t="s">
        <v>392</v>
      </c>
      <c r="C32" s="106">
        <v>1028</v>
      </c>
      <c r="D32" s="721" t="s">
        <v>393</v>
      </c>
      <c r="E32" s="106" t="s">
        <v>394</v>
      </c>
      <c r="F32" s="106" t="s">
        <v>395</v>
      </c>
      <c r="G32" s="721" t="s">
        <v>396</v>
      </c>
      <c r="H32" s="723" t="s">
        <v>397</v>
      </c>
      <c r="I32" s="112" t="s">
        <v>398</v>
      </c>
      <c r="J32" s="106" t="s">
        <v>174</v>
      </c>
      <c r="K32" s="113" t="s">
        <v>175</v>
      </c>
      <c r="L32" s="106" t="s">
        <v>161</v>
      </c>
      <c r="M32" s="106" t="s">
        <v>162</v>
      </c>
      <c r="N32" s="723" t="s">
        <v>214</v>
      </c>
      <c r="O32" s="723" t="s">
        <v>399</v>
      </c>
      <c r="P32" s="106" t="s">
        <v>165</v>
      </c>
      <c r="Q32" s="106" t="s">
        <v>165</v>
      </c>
      <c r="R32" s="106" t="s">
        <v>165</v>
      </c>
      <c r="S32" s="723" t="s">
        <v>141</v>
      </c>
      <c r="T32" s="106" t="s">
        <v>165</v>
      </c>
      <c r="U32" s="627" t="s">
        <v>151</v>
      </c>
      <c r="V32" s="627"/>
    </row>
    <row r="33" spans="1:22" ht="36">
      <c r="A33" s="722">
        <v>30</v>
      </c>
      <c r="B33" s="106" t="s">
        <v>400</v>
      </c>
      <c r="C33" s="106">
        <v>1029</v>
      </c>
      <c r="D33" s="107" t="s">
        <v>401</v>
      </c>
      <c r="E33" s="113" t="s">
        <v>276</v>
      </c>
      <c r="F33" s="106" t="s">
        <v>277</v>
      </c>
      <c r="G33" s="107" t="s">
        <v>402</v>
      </c>
      <c r="H33" s="106" t="s">
        <v>403</v>
      </c>
      <c r="I33" s="112" t="s">
        <v>404</v>
      </c>
      <c r="J33" s="106" t="s">
        <v>174</v>
      </c>
      <c r="K33" s="113" t="s">
        <v>175</v>
      </c>
      <c r="L33" s="106" t="s">
        <v>161</v>
      </c>
      <c r="M33" s="106" t="s">
        <v>162</v>
      </c>
      <c r="N33" s="106" t="s">
        <v>214</v>
      </c>
      <c r="O33" s="106" t="s">
        <v>405</v>
      </c>
      <c r="P33" s="106" t="s">
        <v>165</v>
      </c>
      <c r="Q33" s="106" t="s">
        <v>165</v>
      </c>
      <c r="R33" s="106" t="s">
        <v>165</v>
      </c>
      <c r="S33" s="106" t="s">
        <v>282</v>
      </c>
      <c r="T33" s="106" t="s">
        <v>165</v>
      </c>
      <c r="U33" s="627" t="s">
        <v>151</v>
      </c>
      <c r="V33" s="627"/>
    </row>
    <row r="34" spans="1:22" ht="54">
      <c r="A34" s="722">
        <v>31</v>
      </c>
      <c r="B34" s="106" t="s">
        <v>406</v>
      </c>
      <c r="C34" s="106">
        <v>1030</v>
      </c>
      <c r="D34" s="107" t="s">
        <v>407</v>
      </c>
      <c r="E34" s="106" t="s">
        <v>247</v>
      </c>
      <c r="F34" s="106" t="s">
        <v>408</v>
      </c>
      <c r="G34" s="107" t="s">
        <v>409</v>
      </c>
      <c r="H34" s="106" t="s">
        <v>410</v>
      </c>
      <c r="I34" s="109" t="s">
        <v>411</v>
      </c>
      <c r="J34" s="716" t="s">
        <v>149</v>
      </c>
      <c r="K34" s="717" t="s">
        <v>252</v>
      </c>
      <c r="L34" s="106" t="s">
        <v>136</v>
      </c>
      <c r="M34" s="106" t="s">
        <v>137</v>
      </c>
      <c r="N34" s="106" t="s">
        <v>138</v>
      </c>
      <c r="O34" s="106" t="s">
        <v>412</v>
      </c>
      <c r="P34" s="106" t="s">
        <v>140</v>
      </c>
      <c r="Q34" s="106" t="s">
        <v>140</v>
      </c>
      <c r="R34" s="106" t="s">
        <v>140</v>
      </c>
      <c r="S34" s="106" t="s">
        <v>141</v>
      </c>
      <c r="T34" s="106" t="s">
        <v>140</v>
      </c>
      <c r="U34" s="627" t="s">
        <v>151</v>
      </c>
      <c r="V34" s="627"/>
    </row>
    <row r="35" spans="1:22" ht="36">
      <c r="A35" s="722">
        <v>32</v>
      </c>
      <c r="B35" s="106" t="s">
        <v>413</v>
      </c>
      <c r="C35" s="106">
        <v>1035</v>
      </c>
      <c r="D35" s="107" t="s">
        <v>414</v>
      </c>
      <c r="E35" s="106" t="s">
        <v>415</v>
      </c>
      <c r="F35" s="106" t="s">
        <v>416</v>
      </c>
      <c r="G35" s="107" t="s">
        <v>417</v>
      </c>
      <c r="H35" s="106" t="s">
        <v>418</v>
      </c>
      <c r="I35" s="106" t="s">
        <v>419</v>
      </c>
      <c r="J35" s="714" t="s">
        <v>149</v>
      </c>
      <c r="K35" s="718" t="s">
        <v>420</v>
      </c>
      <c r="L35" s="714" t="s">
        <v>136</v>
      </c>
      <c r="M35" s="106" t="s">
        <v>137</v>
      </c>
      <c r="N35" s="106" t="s">
        <v>138</v>
      </c>
      <c r="O35" s="106" t="s">
        <v>421</v>
      </c>
      <c r="P35" s="106" t="s">
        <v>140</v>
      </c>
      <c r="Q35" s="106" t="s">
        <v>140</v>
      </c>
      <c r="R35" s="106" t="s">
        <v>140</v>
      </c>
      <c r="S35" s="106" t="s">
        <v>141</v>
      </c>
      <c r="T35" s="106" t="s">
        <v>140</v>
      </c>
      <c r="U35" s="627" t="s">
        <v>151</v>
      </c>
      <c r="V35" s="661"/>
    </row>
    <row r="36" spans="1:22" ht="72">
      <c r="A36" s="722">
        <v>33</v>
      </c>
      <c r="B36" s="106" t="s">
        <v>422</v>
      </c>
      <c r="C36" s="106">
        <v>1036</v>
      </c>
      <c r="D36" s="107" t="s">
        <v>423</v>
      </c>
      <c r="E36" s="107" t="s">
        <v>424</v>
      </c>
      <c r="F36" s="106" t="s">
        <v>425</v>
      </c>
      <c r="G36" s="107" t="s">
        <v>426</v>
      </c>
      <c r="H36" s="107" t="s">
        <v>427</v>
      </c>
      <c r="I36" s="719" t="s">
        <v>428</v>
      </c>
      <c r="J36" s="106" t="s">
        <v>159</v>
      </c>
      <c r="K36" s="735" t="s">
        <v>429</v>
      </c>
      <c r="L36" s="106" t="s">
        <v>136</v>
      </c>
      <c r="M36" s="106" t="s">
        <v>430</v>
      </c>
      <c r="N36" s="106" t="s">
        <v>431</v>
      </c>
      <c r="O36" s="106" t="s">
        <v>432</v>
      </c>
      <c r="P36" s="106" t="s">
        <v>165</v>
      </c>
      <c r="Q36" s="106" t="s">
        <v>165</v>
      </c>
      <c r="R36" s="106" t="s">
        <v>165</v>
      </c>
      <c r="S36" s="106" t="s">
        <v>282</v>
      </c>
      <c r="T36" s="106" t="s">
        <v>165</v>
      </c>
      <c r="U36" s="627" t="s">
        <v>151</v>
      </c>
      <c r="V36" s="661"/>
    </row>
    <row r="37" spans="1:22" ht="36">
      <c r="A37" s="722">
        <v>34</v>
      </c>
      <c r="B37" s="106" t="s">
        <v>433</v>
      </c>
      <c r="C37" s="106">
        <v>1037</v>
      </c>
      <c r="D37" s="107" t="s">
        <v>434</v>
      </c>
      <c r="E37" s="723" t="s">
        <v>208</v>
      </c>
      <c r="F37" s="723" t="s">
        <v>269</v>
      </c>
      <c r="G37" s="721" t="s">
        <v>435</v>
      </c>
      <c r="H37" s="723" t="s">
        <v>436</v>
      </c>
      <c r="I37" s="725">
        <v>45435</v>
      </c>
      <c r="J37" s="723" t="s">
        <v>261</v>
      </c>
      <c r="K37" s="726" t="s">
        <v>437</v>
      </c>
      <c r="L37" s="727" t="s">
        <v>438</v>
      </c>
      <c r="M37" s="723" t="s">
        <v>439</v>
      </c>
      <c r="N37" s="723" t="s">
        <v>431</v>
      </c>
      <c r="O37" s="723" t="s">
        <v>440</v>
      </c>
      <c r="P37" s="723" t="s">
        <v>165</v>
      </c>
      <c r="Q37" s="723" t="s">
        <v>165</v>
      </c>
      <c r="R37" s="723" t="s">
        <v>165</v>
      </c>
      <c r="S37" s="723" t="s">
        <v>141</v>
      </c>
      <c r="T37" s="723" t="s">
        <v>165</v>
      </c>
      <c r="U37" s="627" t="s">
        <v>151</v>
      </c>
      <c r="V37" s="661"/>
    </row>
    <row r="38" spans="1:22" ht="36" customHeight="1">
      <c r="A38" s="722">
        <v>35</v>
      </c>
      <c r="B38" s="106" t="s">
        <v>441</v>
      </c>
      <c r="C38" s="106">
        <v>1038</v>
      </c>
      <c r="D38" s="107" t="s">
        <v>442</v>
      </c>
      <c r="E38" s="723" t="s">
        <v>443</v>
      </c>
      <c r="F38" s="723" t="s">
        <v>444</v>
      </c>
      <c r="G38" s="721" t="s">
        <v>445</v>
      </c>
      <c r="H38" s="723" t="s">
        <v>446</v>
      </c>
      <c r="I38" s="725">
        <v>45566</v>
      </c>
      <c r="J38" s="723" t="s">
        <v>261</v>
      </c>
      <c r="K38" s="726" t="s">
        <v>339</v>
      </c>
      <c r="L38" s="727" t="s">
        <v>447</v>
      </c>
      <c r="M38" s="723" t="s">
        <v>137</v>
      </c>
      <c r="N38" s="723" t="s">
        <v>138</v>
      </c>
      <c r="O38" s="723" t="s">
        <v>448</v>
      </c>
      <c r="P38" s="723" t="s">
        <v>165</v>
      </c>
      <c r="Q38" s="723" t="s">
        <v>165</v>
      </c>
      <c r="R38" s="723" t="s">
        <v>165</v>
      </c>
      <c r="S38" s="723" t="s">
        <v>141</v>
      </c>
      <c r="T38" s="723" t="s">
        <v>165</v>
      </c>
      <c r="U38" s="627" t="s">
        <v>151</v>
      </c>
      <c r="V38" s="661"/>
    </row>
    <row r="39" spans="1:22" ht="36" customHeight="1">
      <c r="A39" s="722">
        <v>36</v>
      </c>
      <c r="B39" s="106" t="s">
        <v>449</v>
      </c>
      <c r="C39" s="106">
        <v>1039</v>
      </c>
      <c r="D39" s="107" t="s">
        <v>450</v>
      </c>
      <c r="E39" s="723" t="s">
        <v>451</v>
      </c>
      <c r="F39" s="723" t="s">
        <v>452</v>
      </c>
      <c r="G39" s="721" t="s">
        <v>453</v>
      </c>
      <c r="H39" s="723" t="s">
        <v>454</v>
      </c>
      <c r="I39" s="725">
        <v>45566</v>
      </c>
      <c r="J39" s="723" t="s">
        <v>159</v>
      </c>
      <c r="K39" s="726" t="s">
        <v>455</v>
      </c>
      <c r="L39" s="727" t="s">
        <v>447</v>
      </c>
      <c r="M39" s="723" t="s">
        <v>137</v>
      </c>
      <c r="N39" s="723" t="s">
        <v>138</v>
      </c>
      <c r="O39" s="723" t="s">
        <v>456</v>
      </c>
      <c r="P39" s="723" t="s">
        <v>165</v>
      </c>
      <c r="Q39" s="723" t="s">
        <v>165</v>
      </c>
      <c r="R39" s="723" t="s">
        <v>165</v>
      </c>
      <c r="S39" s="723" t="s">
        <v>141</v>
      </c>
      <c r="T39" s="723" t="s">
        <v>165</v>
      </c>
      <c r="U39" s="627" t="s">
        <v>151</v>
      </c>
      <c r="V39" s="661"/>
    </row>
    <row r="40" spans="1:22" ht="36" customHeight="1">
      <c r="A40" s="722">
        <v>37</v>
      </c>
      <c r="B40" s="106" t="s">
        <v>457</v>
      </c>
      <c r="C40" s="106">
        <v>1040</v>
      </c>
      <c r="D40" s="107" t="s">
        <v>458</v>
      </c>
      <c r="E40" s="723" t="s">
        <v>459</v>
      </c>
      <c r="F40" s="723" t="s">
        <v>460</v>
      </c>
      <c r="G40" s="721" t="s">
        <v>461</v>
      </c>
      <c r="H40" s="723" t="s">
        <v>462</v>
      </c>
      <c r="I40" s="725">
        <v>45628</v>
      </c>
      <c r="J40" s="723" t="s">
        <v>159</v>
      </c>
      <c r="K40" s="726" t="s">
        <v>463</v>
      </c>
      <c r="L40" s="727" t="s">
        <v>464</v>
      </c>
      <c r="M40" s="723" t="s">
        <v>137</v>
      </c>
      <c r="N40" s="723" t="s">
        <v>138</v>
      </c>
      <c r="O40" s="723" t="s">
        <v>465</v>
      </c>
      <c r="P40" s="723" t="s">
        <v>165</v>
      </c>
      <c r="Q40" s="723" t="s">
        <v>165</v>
      </c>
      <c r="R40" s="723" t="s">
        <v>165</v>
      </c>
      <c r="S40" s="723" t="s">
        <v>141</v>
      </c>
      <c r="T40" s="723" t="s">
        <v>165</v>
      </c>
      <c r="U40" s="627" t="s">
        <v>151</v>
      </c>
      <c r="V40" s="661"/>
    </row>
    <row r="41" spans="1:22" ht="36" customHeight="1">
      <c r="A41" s="722">
        <v>38</v>
      </c>
      <c r="B41" s="106"/>
      <c r="C41" s="106">
        <v>1041</v>
      </c>
      <c r="D41" s="107" t="s">
        <v>466</v>
      </c>
      <c r="E41" s="106"/>
      <c r="F41" s="106"/>
      <c r="G41" s="107"/>
      <c r="H41" s="106"/>
      <c r="I41" s="719"/>
      <c r="J41" s="106"/>
      <c r="K41" s="720"/>
      <c r="L41" s="168"/>
      <c r="M41" s="106"/>
      <c r="N41" s="106"/>
      <c r="O41" s="106"/>
      <c r="P41" s="106"/>
      <c r="Q41" s="106"/>
      <c r="R41" s="106"/>
      <c r="S41" s="106"/>
      <c r="T41" s="106"/>
      <c r="U41" s="661"/>
      <c r="V41" s="661"/>
    </row>
    <row r="42" spans="1:22" ht="36" customHeight="1">
      <c r="A42" s="722">
        <v>39</v>
      </c>
      <c r="B42" s="106"/>
      <c r="C42" s="106">
        <v>1042</v>
      </c>
      <c r="D42" s="107" t="s">
        <v>467</v>
      </c>
      <c r="E42" s="106"/>
      <c r="F42" s="106"/>
      <c r="G42" s="107"/>
      <c r="H42" s="106"/>
      <c r="I42" s="719"/>
      <c r="J42" s="106"/>
      <c r="K42" s="720"/>
      <c r="L42" s="168"/>
      <c r="M42" s="106"/>
      <c r="N42" s="106"/>
      <c r="O42" s="106"/>
      <c r="P42" s="106"/>
      <c r="Q42" s="106"/>
      <c r="R42" s="106"/>
      <c r="S42" s="106"/>
      <c r="T42" s="106"/>
      <c r="U42" s="661"/>
      <c r="V42" s="661"/>
    </row>
    <row r="43" spans="1:22" ht="36" customHeight="1">
      <c r="A43" s="722">
        <v>40</v>
      </c>
      <c r="B43" s="106"/>
      <c r="C43" s="106">
        <v>1043</v>
      </c>
      <c r="D43" s="107" t="s">
        <v>468</v>
      </c>
      <c r="E43" s="106"/>
      <c r="F43" s="106"/>
      <c r="G43" s="107"/>
      <c r="H43" s="106"/>
      <c r="I43" s="719"/>
      <c r="J43" s="106"/>
      <c r="K43" s="720"/>
      <c r="L43" s="168"/>
      <c r="M43" s="106"/>
      <c r="N43" s="106"/>
      <c r="O43" s="106"/>
      <c r="P43" s="106"/>
      <c r="Q43" s="106"/>
      <c r="R43" s="106"/>
      <c r="S43" s="106"/>
      <c r="T43" s="106"/>
      <c r="U43" s="661"/>
      <c r="V43" s="661"/>
    </row>
    <row r="44" spans="1:22" ht="36" customHeight="1">
      <c r="A44" s="722">
        <v>41</v>
      </c>
      <c r="B44" s="106"/>
      <c r="C44" s="106">
        <v>1044</v>
      </c>
      <c r="D44" s="107" t="s">
        <v>469</v>
      </c>
      <c r="E44" s="106"/>
      <c r="F44" s="106"/>
      <c r="G44" s="107"/>
      <c r="H44" s="106"/>
      <c r="I44" s="719"/>
      <c r="J44" s="106"/>
      <c r="K44" s="720"/>
      <c r="L44" s="168"/>
      <c r="M44" s="106"/>
      <c r="N44" s="106"/>
      <c r="O44" s="106"/>
      <c r="P44" s="106"/>
      <c r="Q44" s="106"/>
      <c r="R44" s="106"/>
      <c r="S44" s="106"/>
      <c r="T44" s="106"/>
      <c r="U44" s="661"/>
      <c r="V44" s="661"/>
    </row>
    <row r="45" spans="1:22">
      <c r="P45" s="103"/>
      <c r="Q45" s="103"/>
      <c r="R45" s="103"/>
      <c r="S45" s="103"/>
      <c r="T45" s="103"/>
    </row>
    <row r="46" spans="1:22">
      <c r="P46" s="103"/>
      <c r="Q46" s="103"/>
      <c r="R46" s="103"/>
      <c r="S46" s="103"/>
      <c r="T46" s="103"/>
    </row>
    <row r="47" spans="1:22">
      <c r="P47" s="103"/>
      <c r="Q47" s="103"/>
      <c r="R47" s="103"/>
      <c r="S47" s="103"/>
      <c r="T47" s="103"/>
    </row>
    <row r="48" spans="1:22">
      <c r="P48" s="103"/>
      <c r="Q48" s="103"/>
      <c r="R48" s="103"/>
      <c r="S48" s="103"/>
      <c r="T48" s="103"/>
    </row>
    <row r="49" spans="16:20">
      <c r="P49" s="103"/>
      <c r="Q49" s="103"/>
      <c r="R49" s="103"/>
      <c r="S49" s="103"/>
      <c r="T49" s="103"/>
    </row>
    <row r="50" spans="16:20">
      <c r="P50" s="103"/>
      <c r="Q50" s="103"/>
      <c r="R50" s="103"/>
      <c r="S50" s="103"/>
      <c r="T50" s="103"/>
    </row>
    <row r="51" spans="16:20">
      <c r="P51" s="103"/>
      <c r="Q51" s="103"/>
      <c r="R51" s="103"/>
      <c r="S51" s="103"/>
      <c r="T51" s="103"/>
    </row>
    <row r="52" spans="16:20">
      <c r="P52" s="103"/>
      <c r="Q52" s="103"/>
      <c r="R52" s="103"/>
      <c r="S52" s="103"/>
      <c r="T52" s="103"/>
    </row>
    <row r="53" spans="16:20">
      <c r="P53" s="103"/>
      <c r="Q53" s="103"/>
      <c r="R53" s="103"/>
      <c r="S53" s="103"/>
      <c r="T53" s="103"/>
    </row>
    <row r="54" spans="16:20">
      <c r="P54" s="103"/>
      <c r="Q54" s="103"/>
      <c r="R54" s="103"/>
      <c r="S54" s="103"/>
      <c r="T54" s="103"/>
    </row>
    <row r="55" spans="16:20">
      <c r="P55" s="103"/>
      <c r="Q55" s="103"/>
      <c r="R55" s="103"/>
      <c r="S55" s="103"/>
      <c r="T55" s="103"/>
    </row>
    <row r="56" spans="16:20">
      <c r="P56" s="103"/>
      <c r="Q56" s="103"/>
      <c r="R56" s="103"/>
      <c r="S56" s="103"/>
      <c r="T56" s="103"/>
    </row>
    <row r="57" spans="16:20">
      <c r="P57" s="103"/>
      <c r="Q57" s="103"/>
      <c r="R57" s="103"/>
      <c r="S57" s="103"/>
      <c r="T57" s="103"/>
    </row>
    <row r="58" spans="16:20">
      <c r="P58" s="103"/>
      <c r="Q58" s="103"/>
      <c r="R58" s="103"/>
      <c r="S58" s="103"/>
      <c r="T58" s="103"/>
    </row>
    <row r="59" spans="16:20">
      <c r="P59" s="103"/>
      <c r="Q59" s="103"/>
      <c r="R59" s="103"/>
      <c r="S59" s="103"/>
      <c r="T59" s="103"/>
    </row>
    <row r="60" spans="16:20">
      <c r="P60" s="103"/>
      <c r="Q60" s="103"/>
      <c r="R60" s="103"/>
      <c r="S60" s="103"/>
      <c r="T60" s="103"/>
    </row>
    <row r="61" spans="16:20">
      <c r="P61" s="103"/>
      <c r="Q61" s="103"/>
      <c r="R61" s="103"/>
      <c r="S61" s="103"/>
      <c r="T61" s="103"/>
    </row>
    <row r="62" spans="16:20">
      <c r="P62" s="103"/>
      <c r="Q62" s="103"/>
      <c r="R62" s="103"/>
      <c r="S62" s="103"/>
      <c r="T62" s="103"/>
    </row>
    <row r="63" spans="16:20">
      <c r="P63" s="103"/>
      <c r="Q63" s="103"/>
      <c r="R63" s="103"/>
      <c r="S63" s="103"/>
      <c r="T63" s="103"/>
    </row>
    <row r="64" spans="16:20">
      <c r="P64" s="103"/>
      <c r="Q64" s="103"/>
      <c r="R64" s="103"/>
      <c r="S64" s="103"/>
      <c r="T64" s="103"/>
    </row>
    <row r="65" spans="16:20">
      <c r="P65" s="103"/>
      <c r="Q65" s="103"/>
      <c r="R65" s="103"/>
      <c r="S65" s="103"/>
      <c r="T65" s="103"/>
    </row>
    <row r="66" spans="16:20">
      <c r="P66" s="103"/>
      <c r="Q66" s="103"/>
      <c r="R66" s="103"/>
      <c r="S66" s="103"/>
      <c r="T66" s="103"/>
    </row>
    <row r="67" spans="16:20">
      <c r="P67" s="103"/>
      <c r="Q67" s="103"/>
      <c r="R67" s="103"/>
      <c r="S67" s="103"/>
      <c r="T67" s="103"/>
    </row>
    <row r="68" spans="16:20">
      <c r="P68" s="103"/>
      <c r="Q68" s="103"/>
      <c r="R68" s="103"/>
      <c r="S68" s="103"/>
      <c r="T68" s="103"/>
    </row>
    <row r="69" spans="16:20">
      <c r="P69" s="103"/>
      <c r="Q69" s="103"/>
      <c r="R69" s="103"/>
      <c r="S69" s="103"/>
      <c r="T69" s="103"/>
    </row>
    <row r="70" spans="16:20">
      <c r="P70" s="103"/>
      <c r="Q70" s="103"/>
      <c r="R70" s="103"/>
      <c r="S70" s="103"/>
      <c r="T70" s="103"/>
    </row>
    <row r="71" spans="16:20">
      <c r="P71" s="103"/>
      <c r="Q71" s="103"/>
      <c r="R71" s="103"/>
      <c r="S71" s="103"/>
      <c r="T71" s="103"/>
    </row>
    <row r="72" spans="16:20">
      <c r="P72" s="103"/>
      <c r="Q72" s="103"/>
      <c r="R72" s="103"/>
      <c r="S72" s="103"/>
      <c r="T72" s="103"/>
    </row>
    <row r="73" spans="16:20">
      <c r="P73" s="103"/>
      <c r="Q73" s="103"/>
      <c r="R73" s="103"/>
      <c r="S73" s="103"/>
      <c r="T73" s="103"/>
    </row>
    <row r="74" spans="16:20">
      <c r="P74" s="103"/>
      <c r="Q74" s="103"/>
      <c r="R74" s="103"/>
      <c r="S74" s="103"/>
      <c r="T74" s="103"/>
    </row>
    <row r="75" spans="16:20">
      <c r="P75" s="103"/>
      <c r="Q75" s="103"/>
      <c r="R75" s="103"/>
      <c r="S75" s="103"/>
      <c r="T75" s="103"/>
    </row>
    <row r="76" spans="16:20">
      <c r="P76" s="103"/>
      <c r="Q76" s="103"/>
      <c r="R76" s="103"/>
      <c r="S76" s="103"/>
      <c r="T76" s="103"/>
    </row>
    <row r="77" spans="16:20">
      <c r="P77" s="103"/>
      <c r="Q77" s="103"/>
      <c r="R77" s="103"/>
      <c r="S77" s="103"/>
      <c r="T77" s="103"/>
    </row>
    <row r="78" spans="16:20">
      <c r="P78" s="103"/>
      <c r="Q78" s="103"/>
      <c r="R78" s="103"/>
      <c r="S78" s="103"/>
      <c r="T78" s="103"/>
    </row>
    <row r="79" spans="16:20">
      <c r="P79" s="103"/>
      <c r="Q79" s="103"/>
      <c r="R79" s="103"/>
      <c r="S79" s="103"/>
      <c r="T79" s="103"/>
    </row>
    <row r="80" spans="16:20">
      <c r="P80" s="103"/>
      <c r="Q80" s="103"/>
      <c r="R80" s="103"/>
      <c r="S80" s="103"/>
      <c r="T80" s="103"/>
    </row>
    <row r="81" spans="16:20">
      <c r="P81" s="103"/>
      <c r="Q81" s="103"/>
      <c r="R81" s="103"/>
      <c r="S81" s="103"/>
      <c r="T81" s="103"/>
    </row>
    <row r="82" spans="16:20">
      <c r="P82" s="103"/>
      <c r="Q82" s="103"/>
      <c r="R82" s="103"/>
      <c r="S82" s="103"/>
      <c r="T82" s="103"/>
    </row>
    <row r="83" spans="16:20">
      <c r="P83" s="103"/>
      <c r="Q83" s="103"/>
      <c r="R83" s="103"/>
      <c r="S83" s="103"/>
      <c r="T83" s="103"/>
    </row>
    <row r="84" spans="16:20">
      <c r="P84" s="103"/>
      <c r="Q84" s="103"/>
      <c r="R84" s="103"/>
      <c r="S84" s="103"/>
      <c r="T84" s="103"/>
    </row>
    <row r="85" spans="16:20">
      <c r="P85" s="103"/>
      <c r="Q85" s="103"/>
      <c r="R85" s="103"/>
      <c r="S85" s="103"/>
      <c r="T85" s="103"/>
    </row>
    <row r="86" spans="16:20">
      <c r="P86" s="103"/>
      <c r="Q86" s="103"/>
      <c r="R86" s="103"/>
      <c r="S86" s="103"/>
      <c r="T86" s="103"/>
    </row>
    <row r="87" spans="16:20">
      <c r="P87" s="103"/>
      <c r="Q87" s="103"/>
      <c r="R87" s="103"/>
      <c r="S87" s="103"/>
      <c r="T87" s="103"/>
    </row>
    <row r="88" spans="16:20">
      <c r="P88" s="103"/>
      <c r="Q88" s="103"/>
      <c r="R88" s="103"/>
      <c r="S88" s="103"/>
      <c r="T88" s="103"/>
    </row>
    <row r="89" spans="16:20">
      <c r="P89" s="103"/>
      <c r="Q89" s="103"/>
      <c r="R89" s="103"/>
      <c r="S89" s="103"/>
      <c r="T89" s="103"/>
    </row>
    <row r="90" spans="16:20">
      <c r="P90" s="103"/>
      <c r="Q90" s="103"/>
      <c r="R90" s="103"/>
      <c r="S90" s="103"/>
      <c r="T90" s="103"/>
    </row>
    <row r="91" spans="16:20">
      <c r="P91" s="103"/>
      <c r="Q91" s="103"/>
      <c r="R91" s="103"/>
      <c r="S91" s="103"/>
      <c r="T91" s="103"/>
    </row>
    <row r="92" spans="16:20">
      <c r="P92" s="103"/>
      <c r="Q92" s="103"/>
      <c r="R92" s="103"/>
      <c r="S92" s="103"/>
      <c r="T92" s="103"/>
    </row>
    <row r="93" spans="16:20">
      <c r="P93" s="103"/>
      <c r="Q93" s="103"/>
      <c r="R93" s="103"/>
      <c r="S93" s="103"/>
      <c r="T93" s="103"/>
    </row>
    <row r="94" spans="16:20">
      <c r="P94" s="103"/>
      <c r="Q94" s="103"/>
      <c r="R94" s="103"/>
      <c r="S94" s="103"/>
      <c r="T94" s="103"/>
    </row>
    <row r="95" spans="16:20">
      <c r="P95" s="103"/>
      <c r="Q95" s="103"/>
      <c r="R95" s="103"/>
      <c r="S95" s="103"/>
      <c r="T95" s="103"/>
    </row>
    <row r="96" spans="16:20">
      <c r="P96" s="103"/>
      <c r="Q96" s="103"/>
      <c r="R96" s="103"/>
      <c r="S96" s="103"/>
      <c r="T96" s="103"/>
    </row>
    <row r="97" spans="16:20">
      <c r="P97" s="103"/>
      <c r="Q97" s="103"/>
      <c r="R97" s="103"/>
      <c r="S97" s="103"/>
      <c r="T97" s="103"/>
    </row>
    <row r="98" spans="16:20">
      <c r="P98" s="103"/>
      <c r="Q98" s="103"/>
      <c r="R98" s="103"/>
      <c r="S98" s="103"/>
      <c r="T98" s="103"/>
    </row>
    <row r="99" spans="16:20">
      <c r="P99" s="103"/>
      <c r="Q99" s="103"/>
      <c r="R99" s="103"/>
      <c r="S99" s="103"/>
      <c r="T99" s="103"/>
    </row>
    <row r="100" spans="16:20">
      <c r="P100" s="103"/>
      <c r="Q100" s="103"/>
      <c r="R100" s="103"/>
      <c r="S100" s="103"/>
      <c r="T100" s="103"/>
    </row>
    <row r="101" spans="16:20">
      <c r="P101" s="103"/>
      <c r="Q101" s="103"/>
      <c r="R101" s="103"/>
      <c r="S101" s="103"/>
      <c r="T101" s="103"/>
    </row>
    <row r="102" spans="16:20">
      <c r="P102" s="103"/>
      <c r="Q102" s="103"/>
      <c r="R102" s="103"/>
      <c r="S102" s="103"/>
      <c r="T102" s="103"/>
    </row>
    <row r="103" spans="16:20">
      <c r="P103" s="103"/>
      <c r="Q103" s="103"/>
      <c r="R103" s="103"/>
      <c r="S103" s="103"/>
      <c r="T103" s="103"/>
    </row>
    <row r="104" spans="16:20">
      <c r="P104" s="103"/>
      <c r="Q104" s="103"/>
      <c r="R104" s="103"/>
      <c r="S104" s="103"/>
      <c r="T104" s="103"/>
    </row>
    <row r="105" spans="16:20">
      <c r="P105" s="103"/>
      <c r="Q105" s="103"/>
      <c r="R105" s="103"/>
      <c r="S105" s="103"/>
      <c r="T105" s="103"/>
    </row>
    <row r="106" spans="16:20">
      <c r="P106" s="103"/>
      <c r="Q106" s="103"/>
      <c r="R106" s="103"/>
      <c r="S106" s="103"/>
      <c r="T106" s="103"/>
    </row>
    <row r="107" spans="16:20">
      <c r="P107" s="103"/>
      <c r="Q107" s="103"/>
      <c r="R107" s="103"/>
      <c r="S107" s="103"/>
      <c r="T107" s="103"/>
    </row>
    <row r="108" spans="16:20">
      <c r="P108" s="103"/>
      <c r="Q108" s="103"/>
      <c r="R108" s="103"/>
      <c r="S108" s="103"/>
      <c r="T108" s="103"/>
    </row>
    <row r="109" spans="16:20">
      <c r="P109" s="103"/>
      <c r="Q109" s="103"/>
      <c r="R109" s="103"/>
      <c r="S109" s="103"/>
      <c r="T109" s="103"/>
    </row>
    <row r="110" spans="16:20">
      <c r="P110" s="103"/>
      <c r="Q110" s="103"/>
      <c r="R110" s="103"/>
      <c r="S110" s="103"/>
      <c r="T110" s="103"/>
    </row>
    <row r="111" spans="16:20">
      <c r="P111" s="103"/>
      <c r="Q111" s="103"/>
      <c r="R111" s="103"/>
      <c r="S111" s="103"/>
      <c r="T111" s="103"/>
    </row>
    <row r="112" spans="16:20">
      <c r="P112" s="103"/>
      <c r="Q112" s="103"/>
      <c r="R112" s="103"/>
      <c r="S112" s="103"/>
      <c r="T112" s="103"/>
    </row>
    <row r="113" spans="16:20">
      <c r="P113" s="103"/>
      <c r="Q113" s="103"/>
      <c r="R113" s="103"/>
      <c r="S113" s="103"/>
      <c r="T113" s="103"/>
    </row>
    <row r="114" spans="16:20">
      <c r="P114" s="103"/>
      <c r="Q114" s="103"/>
      <c r="R114" s="103"/>
      <c r="S114" s="103"/>
      <c r="T114" s="103"/>
    </row>
    <row r="115" spans="16:20">
      <c r="P115" s="103"/>
      <c r="Q115" s="103"/>
      <c r="R115" s="103"/>
      <c r="S115" s="103"/>
      <c r="T115" s="103"/>
    </row>
    <row r="116" spans="16:20">
      <c r="P116" s="103"/>
      <c r="Q116" s="103"/>
      <c r="R116" s="103"/>
      <c r="S116" s="103"/>
      <c r="T116" s="103"/>
    </row>
    <row r="117" spans="16:20">
      <c r="P117" s="103"/>
      <c r="Q117" s="103"/>
      <c r="R117" s="103"/>
      <c r="S117" s="103"/>
      <c r="T117" s="103"/>
    </row>
    <row r="118" spans="16:20">
      <c r="P118" s="103"/>
      <c r="Q118" s="103"/>
      <c r="R118" s="103"/>
      <c r="S118" s="103"/>
      <c r="T118" s="103"/>
    </row>
    <row r="119" spans="16:20">
      <c r="P119" s="103"/>
      <c r="Q119" s="103"/>
      <c r="R119" s="103"/>
      <c r="S119" s="103"/>
      <c r="T119" s="103"/>
    </row>
    <row r="120" spans="16:20">
      <c r="P120" s="103"/>
      <c r="Q120" s="103"/>
      <c r="R120" s="103"/>
      <c r="S120" s="103"/>
      <c r="T120" s="103"/>
    </row>
    <row r="121" spans="16:20">
      <c r="P121" s="103"/>
      <c r="Q121" s="103"/>
      <c r="R121" s="103"/>
      <c r="S121" s="103"/>
      <c r="T121" s="103"/>
    </row>
    <row r="122" spans="16:20">
      <c r="P122" s="103"/>
      <c r="Q122" s="103"/>
      <c r="R122" s="103"/>
      <c r="S122" s="103"/>
      <c r="T122" s="103"/>
    </row>
    <row r="123" spans="16:20">
      <c r="P123" s="103"/>
      <c r="Q123" s="103"/>
      <c r="R123" s="103"/>
      <c r="S123" s="103"/>
      <c r="T123" s="103"/>
    </row>
    <row r="124" spans="16:20">
      <c r="P124" s="103"/>
      <c r="Q124" s="103"/>
      <c r="R124" s="103"/>
      <c r="S124" s="103"/>
      <c r="T124" s="103"/>
    </row>
    <row r="125" spans="16:20">
      <c r="P125" s="103"/>
      <c r="Q125" s="103"/>
      <c r="R125" s="103"/>
      <c r="S125" s="103"/>
      <c r="T125" s="103"/>
    </row>
    <row r="126" spans="16:20">
      <c r="P126" s="103"/>
      <c r="Q126" s="103"/>
      <c r="R126" s="103"/>
      <c r="S126" s="103"/>
      <c r="T126" s="103"/>
    </row>
    <row r="127" spans="16:20">
      <c r="P127" s="103"/>
      <c r="Q127" s="103"/>
      <c r="R127" s="103"/>
      <c r="S127" s="103"/>
      <c r="T127" s="103"/>
    </row>
    <row r="128" spans="16:20">
      <c r="P128" s="103"/>
      <c r="Q128" s="103"/>
      <c r="R128" s="103"/>
      <c r="S128" s="103"/>
      <c r="T128" s="103"/>
    </row>
    <row r="129" spans="16:20">
      <c r="P129" s="103"/>
      <c r="Q129" s="103"/>
      <c r="R129" s="103"/>
      <c r="S129" s="103"/>
      <c r="T129" s="103"/>
    </row>
    <row r="130" spans="16:20">
      <c r="P130" s="103"/>
      <c r="Q130" s="103"/>
      <c r="R130" s="103"/>
      <c r="S130" s="103"/>
      <c r="T130" s="103"/>
    </row>
    <row r="131" spans="16:20">
      <c r="P131" s="103"/>
      <c r="Q131" s="103"/>
      <c r="R131" s="103"/>
      <c r="S131" s="103"/>
      <c r="T131" s="103"/>
    </row>
    <row r="132" spans="16:20">
      <c r="P132" s="103"/>
      <c r="Q132" s="103"/>
      <c r="R132" s="103"/>
      <c r="S132" s="103"/>
      <c r="T132" s="103"/>
    </row>
    <row r="133" spans="16:20">
      <c r="P133" s="103"/>
      <c r="Q133" s="103"/>
      <c r="R133" s="103"/>
      <c r="S133" s="103"/>
      <c r="T133" s="103"/>
    </row>
    <row r="134" spans="16:20">
      <c r="P134" s="103"/>
      <c r="Q134" s="103"/>
      <c r="R134" s="103"/>
      <c r="S134" s="103"/>
      <c r="T134" s="103"/>
    </row>
    <row r="135" spans="16:20">
      <c r="P135" s="103"/>
      <c r="Q135" s="103"/>
      <c r="R135" s="103"/>
      <c r="S135" s="103"/>
      <c r="T135" s="103"/>
    </row>
    <row r="136" spans="16:20">
      <c r="P136" s="103"/>
      <c r="Q136" s="103"/>
      <c r="R136" s="103"/>
      <c r="S136" s="103"/>
      <c r="T136" s="103"/>
    </row>
    <row r="137" spans="16:20">
      <c r="P137" s="103"/>
      <c r="Q137" s="103"/>
      <c r="R137" s="103"/>
      <c r="S137" s="103"/>
      <c r="T137" s="103"/>
    </row>
    <row r="138" spans="16:20">
      <c r="P138" s="103"/>
      <c r="Q138" s="103"/>
      <c r="R138" s="103"/>
      <c r="S138" s="103"/>
      <c r="T138" s="103"/>
    </row>
    <row r="139" spans="16:20">
      <c r="P139" s="103"/>
      <c r="Q139" s="103"/>
      <c r="R139" s="103"/>
      <c r="S139" s="103"/>
      <c r="T139" s="103"/>
    </row>
    <row r="140" spans="16:20">
      <c r="P140" s="103"/>
      <c r="Q140" s="103"/>
      <c r="R140" s="103"/>
      <c r="S140" s="103"/>
      <c r="T140" s="103"/>
    </row>
    <row r="141" spans="16:20">
      <c r="P141" s="103"/>
      <c r="Q141" s="103"/>
      <c r="R141" s="103"/>
      <c r="S141" s="103"/>
      <c r="T141" s="103"/>
    </row>
    <row r="142" spans="16:20">
      <c r="P142" s="103"/>
      <c r="Q142" s="103"/>
      <c r="R142" s="103"/>
      <c r="S142" s="103"/>
      <c r="T142" s="103"/>
    </row>
    <row r="143" spans="16:20">
      <c r="P143" s="103"/>
      <c r="Q143" s="103"/>
      <c r="R143" s="103"/>
      <c r="S143" s="103"/>
      <c r="T143" s="103"/>
    </row>
    <row r="144" spans="16:20">
      <c r="P144" s="103"/>
      <c r="Q144" s="103"/>
      <c r="R144" s="103"/>
      <c r="S144" s="103"/>
      <c r="T144" s="103"/>
    </row>
    <row r="145" spans="16:20">
      <c r="P145" s="103"/>
      <c r="Q145" s="103"/>
      <c r="R145" s="103"/>
      <c r="S145" s="103"/>
      <c r="T145" s="103"/>
    </row>
    <row r="146" spans="16:20">
      <c r="P146" s="103"/>
      <c r="Q146" s="103"/>
      <c r="R146" s="103"/>
      <c r="S146" s="103"/>
      <c r="T146" s="103"/>
    </row>
    <row r="147" spans="16:20">
      <c r="P147" s="103"/>
      <c r="Q147" s="103"/>
      <c r="R147" s="103"/>
      <c r="S147" s="103"/>
      <c r="T147" s="103"/>
    </row>
    <row r="148" spans="16:20">
      <c r="P148" s="103"/>
      <c r="Q148" s="103"/>
      <c r="R148" s="103"/>
      <c r="S148" s="103"/>
      <c r="T148" s="103"/>
    </row>
    <row r="149" spans="16:20">
      <c r="P149" s="103"/>
      <c r="Q149" s="103"/>
      <c r="R149" s="103"/>
      <c r="S149" s="103"/>
      <c r="T149" s="103"/>
    </row>
    <row r="150" spans="16:20">
      <c r="P150" s="103"/>
      <c r="Q150" s="103"/>
      <c r="R150" s="103"/>
      <c r="S150" s="103"/>
      <c r="T150" s="103"/>
    </row>
    <row r="151" spans="16:20">
      <c r="P151" s="103"/>
      <c r="Q151" s="103"/>
      <c r="R151" s="103"/>
      <c r="S151" s="103"/>
      <c r="T151" s="103"/>
    </row>
    <row r="152" spans="16:20">
      <c r="P152" s="103"/>
      <c r="Q152" s="103"/>
      <c r="R152" s="103"/>
      <c r="S152" s="103"/>
      <c r="T152" s="103"/>
    </row>
    <row r="153" spans="16:20">
      <c r="P153" s="103"/>
      <c r="Q153" s="103"/>
      <c r="R153" s="103"/>
      <c r="S153" s="103"/>
      <c r="T153" s="103"/>
    </row>
    <row r="154" spans="16:20">
      <c r="P154" s="103"/>
      <c r="Q154" s="103"/>
      <c r="R154" s="103"/>
      <c r="S154" s="103"/>
      <c r="T154" s="103"/>
    </row>
    <row r="155" spans="16:20">
      <c r="P155" s="103"/>
      <c r="Q155" s="103"/>
      <c r="R155" s="103"/>
      <c r="S155" s="103"/>
      <c r="T155" s="103"/>
    </row>
    <row r="156" spans="16:20">
      <c r="P156" s="103"/>
      <c r="Q156" s="103"/>
      <c r="R156" s="103"/>
      <c r="S156" s="103"/>
      <c r="T156" s="103"/>
    </row>
    <row r="157" spans="16:20">
      <c r="P157" s="103"/>
      <c r="Q157" s="103"/>
      <c r="R157" s="103"/>
      <c r="S157" s="103"/>
      <c r="T157" s="103"/>
    </row>
    <row r="158" spans="16:20">
      <c r="P158" s="103"/>
      <c r="Q158" s="103"/>
      <c r="R158" s="103"/>
      <c r="S158" s="103"/>
      <c r="T158" s="103"/>
    </row>
    <row r="159" spans="16:20">
      <c r="P159" s="103"/>
      <c r="Q159" s="103"/>
      <c r="R159" s="103"/>
      <c r="S159" s="103"/>
      <c r="T159" s="103"/>
    </row>
    <row r="160" spans="16:20">
      <c r="P160" s="103"/>
      <c r="Q160" s="103"/>
      <c r="R160" s="103"/>
      <c r="S160" s="103"/>
      <c r="T160" s="103"/>
    </row>
    <row r="161" spans="16:20">
      <c r="P161" s="103"/>
      <c r="Q161" s="103"/>
      <c r="R161" s="103"/>
      <c r="S161" s="103"/>
      <c r="T161" s="103"/>
    </row>
    <row r="162" spans="16:20">
      <c r="P162" s="103"/>
      <c r="Q162" s="103"/>
      <c r="R162" s="103"/>
      <c r="S162" s="103"/>
      <c r="T162" s="103"/>
    </row>
    <row r="163" spans="16:20">
      <c r="P163" s="103"/>
      <c r="Q163" s="103"/>
      <c r="R163" s="103"/>
      <c r="S163" s="103"/>
      <c r="T163" s="103"/>
    </row>
    <row r="164" spans="16:20">
      <c r="P164" s="103"/>
      <c r="Q164" s="103"/>
      <c r="R164" s="103"/>
      <c r="S164" s="103"/>
      <c r="T164" s="103"/>
    </row>
    <row r="165" spans="16:20">
      <c r="P165" s="103"/>
      <c r="Q165" s="103"/>
      <c r="R165" s="103"/>
      <c r="S165" s="103"/>
      <c r="T165" s="103"/>
    </row>
    <row r="166" spans="16:20">
      <c r="P166" s="103"/>
      <c r="Q166" s="103"/>
      <c r="R166" s="103"/>
      <c r="S166" s="103"/>
      <c r="T166" s="103"/>
    </row>
    <row r="167" spans="16:20">
      <c r="P167" s="103"/>
      <c r="Q167" s="103"/>
      <c r="R167" s="103"/>
      <c r="S167" s="103"/>
      <c r="T167" s="103"/>
    </row>
    <row r="168" spans="16:20">
      <c r="P168" s="103"/>
      <c r="Q168" s="103"/>
      <c r="R168" s="103"/>
      <c r="S168" s="103"/>
      <c r="T168" s="103"/>
    </row>
    <row r="169" spans="16:20">
      <c r="P169" s="103"/>
      <c r="Q169" s="103"/>
      <c r="R169" s="103"/>
      <c r="S169" s="103"/>
      <c r="T169" s="103"/>
    </row>
    <row r="170" spans="16:20">
      <c r="P170" s="103"/>
      <c r="Q170" s="103"/>
      <c r="R170" s="103"/>
      <c r="S170" s="103"/>
      <c r="T170" s="103"/>
    </row>
    <row r="171" spans="16:20">
      <c r="P171" s="103"/>
      <c r="Q171" s="103"/>
      <c r="R171" s="103"/>
      <c r="S171" s="103"/>
      <c r="T171" s="103"/>
    </row>
    <row r="172" spans="16:20">
      <c r="P172" s="103"/>
      <c r="Q172" s="103"/>
      <c r="R172" s="103"/>
      <c r="S172" s="103"/>
      <c r="T172" s="103"/>
    </row>
    <row r="173" spans="16:20">
      <c r="P173" s="103"/>
      <c r="Q173" s="103"/>
      <c r="R173" s="103"/>
      <c r="S173" s="103"/>
      <c r="T173" s="103"/>
    </row>
    <row r="174" spans="16:20">
      <c r="P174" s="103"/>
      <c r="Q174" s="103"/>
      <c r="R174" s="103"/>
      <c r="S174" s="103"/>
      <c r="T174" s="103"/>
    </row>
    <row r="175" spans="16:20">
      <c r="P175" s="103"/>
      <c r="Q175" s="103"/>
      <c r="R175" s="103"/>
      <c r="S175" s="103"/>
      <c r="T175" s="103"/>
    </row>
    <row r="176" spans="16:20">
      <c r="P176" s="103"/>
      <c r="Q176" s="103"/>
      <c r="R176" s="103"/>
      <c r="S176" s="103"/>
      <c r="T176" s="103"/>
    </row>
    <row r="177" spans="16:20">
      <c r="P177" s="103"/>
      <c r="Q177" s="103"/>
      <c r="R177" s="103"/>
      <c r="S177" s="103"/>
      <c r="T177" s="103"/>
    </row>
    <row r="178" spans="16:20">
      <c r="P178" s="103"/>
      <c r="Q178" s="103"/>
      <c r="R178" s="103"/>
      <c r="S178" s="103"/>
      <c r="T178" s="103"/>
    </row>
    <row r="179" spans="16:20">
      <c r="P179" s="103"/>
      <c r="Q179" s="103"/>
      <c r="R179" s="103"/>
      <c r="S179" s="103"/>
      <c r="T179" s="103"/>
    </row>
    <row r="180" spans="16:20">
      <c r="P180" s="103"/>
      <c r="Q180" s="103"/>
      <c r="R180" s="103"/>
      <c r="S180" s="103"/>
      <c r="T180" s="103"/>
    </row>
    <row r="181" spans="16:20">
      <c r="P181" s="103"/>
      <c r="Q181" s="103"/>
      <c r="R181" s="103"/>
      <c r="S181" s="103"/>
      <c r="T181" s="103"/>
    </row>
    <row r="182" spans="16:20">
      <c r="P182" s="103"/>
      <c r="Q182" s="103"/>
      <c r="R182" s="103"/>
      <c r="S182" s="103"/>
      <c r="T182" s="103"/>
    </row>
    <row r="183" spans="16:20">
      <c r="P183" s="103"/>
      <c r="Q183" s="103"/>
      <c r="R183" s="103"/>
      <c r="S183" s="103"/>
      <c r="T183" s="103"/>
    </row>
    <row r="184" spans="16:20">
      <c r="P184" s="103"/>
      <c r="Q184" s="103"/>
      <c r="R184" s="103"/>
      <c r="S184" s="103"/>
      <c r="T184" s="103"/>
    </row>
    <row r="185" spans="16:20">
      <c r="P185" s="103"/>
      <c r="Q185" s="103"/>
      <c r="R185" s="103"/>
      <c r="S185" s="103"/>
      <c r="T185" s="103"/>
    </row>
    <row r="186" spans="16:20">
      <c r="P186" s="103"/>
      <c r="Q186" s="103"/>
      <c r="R186" s="103"/>
      <c r="S186" s="103"/>
      <c r="T186" s="103"/>
    </row>
    <row r="187" spans="16:20">
      <c r="P187" s="103"/>
      <c r="Q187" s="103"/>
      <c r="R187" s="103"/>
      <c r="S187" s="103"/>
      <c r="T187" s="103"/>
    </row>
    <row r="188" spans="16:20">
      <c r="P188" s="103"/>
      <c r="Q188" s="103"/>
      <c r="R188" s="103"/>
      <c r="S188" s="103"/>
      <c r="T188" s="103"/>
    </row>
    <row r="189" spans="16:20">
      <c r="P189" s="103"/>
      <c r="Q189" s="103"/>
      <c r="R189" s="103"/>
      <c r="S189" s="103"/>
      <c r="T189" s="103"/>
    </row>
    <row r="190" spans="16:20">
      <c r="P190" s="103"/>
      <c r="Q190" s="103"/>
      <c r="R190" s="103"/>
      <c r="S190" s="103"/>
      <c r="T190" s="103"/>
    </row>
    <row r="191" spans="16:20">
      <c r="P191" s="103"/>
      <c r="Q191" s="103"/>
      <c r="R191" s="103"/>
      <c r="S191" s="103"/>
      <c r="T191" s="103"/>
    </row>
    <row r="192" spans="16:20">
      <c r="P192" s="103"/>
      <c r="Q192" s="103"/>
      <c r="R192" s="103"/>
      <c r="S192" s="103"/>
      <c r="T192" s="103"/>
    </row>
    <row r="193" spans="16:20">
      <c r="P193" s="103"/>
      <c r="Q193" s="103"/>
      <c r="R193" s="103"/>
      <c r="S193" s="103"/>
      <c r="T193" s="103"/>
    </row>
    <row r="194" spans="16:20">
      <c r="P194" s="103"/>
      <c r="Q194" s="103"/>
      <c r="R194" s="103"/>
      <c r="S194" s="103"/>
      <c r="T194" s="103"/>
    </row>
    <row r="195" spans="16:20">
      <c r="P195" s="103"/>
      <c r="Q195" s="103"/>
      <c r="R195" s="103"/>
      <c r="S195" s="103"/>
      <c r="T195" s="103"/>
    </row>
    <row r="196" spans="16:20">
      <c r="P196" s="103"/>
      <c r="Q196" s="103"/>
      <c r="R196" s="103"/>
      <c r="S196" s="103"/>
      <c r="T196" s="103"/>
    </row>
    <row r="197" spans="16:20">
      <c r="P197" s="103"/>
      <c r="Q197" s="103"/>
      <c r="R197" s="103"/>
      <c r="S197" s="103"/>
      <c r="T197" s="103"/>
    </row>
    <row r="198" spans="16:20">
      <c r="P198" s="103"/>
      <c r="Q198" s="103"/>
      <c r="R198" s="103"/>
      <c r="S198" s="103"/>
      <c r="T198" s="103"/>
    </row>
    <row r="199" spans="16:20">
      <c r="P199" s="103"/>
      <c r="Q199" s="103"/>
      <c r="R199" s="103"/>
      <c r="S199" s="103"/>
      <c r="T199" s="103"/>
    </row>
    <row r="200" spans="16:20">
      <c r="P200" s="103"/>
      <c r="Q200" s="103"/>
      <c r="R200" s="103"/>
      <c r="S200" s="103"/>
      <c r="T200" s="103"/>
    </row>
    <row r="201" spans="16:20">
      <c r="P201" s="103"/>
      <c r="Q201" s="103"/>
      <c r="R201" s="103"/>
      <c r="S201" s="103"/>
      <c r="T201" s="103"/>
    </row>
    <row r="202" spans="16:20">
      <c r="P202" s="103"/>
      <c r="Q202" s="103"/>
      <c r="R202" s="103"/>
      <c r="S202" s="103"/>
      <c r="T202" s="103"/>
    </row>
    <row r="203" spans="16:20">
      <c r="P203" s="103"/>
      <c r="Q203" s="103"/>
      <c r="R203" s="103"/>
      <c r="S203" s="103"/>
      <c r="T203" s="103"/>
    </row>
    <row r="204" spans="16:20">
      <c r="P204" s="103"/>
      <c r="Q204" s="103"/>
      <c r="R204" s="103"/>
      <c r="S204" s="103"/>
      <c r="T204" s="103"/>
    </row>
    <row r="205" spans="16:20">
      <c r="P205" s="103"/>
      <c r="Q205" s="103"/>
      <c r="R205" s="103"/>
      <c r="S205" s="103"/>
      <c r="T205" s="103"/>
    </row>
    <row r="206" spans="16:20">
      <c r="P206" s="103"/>
      <c r="Q206" s="103"/>
      <c r="R206" s="103"/>
      <c r="S206" s="103"/>
      <c r="T206" s="103"/>
    </row>
    <row r="207" spans="16:20">
      <c r="P207" s="103"/>
      <c r="Q207" s="103"/>
      <c r="R207" s="103"/>
      <c r="S207" s="103"/>
      <c r="T207" s="103"/>
    </row>
    <row r="208" spans="16:20">
      <c r="P208" s="103"/>
      <c r="Q208" s="103"/>
      <c r="R208" s="103"/>
      <c r="S208" s="103"/>
      <c r="T208" s="103"/>
    </row>
    <row r="209" spans="16:20">
      <c r="P209" s="103"/>
      <c r="Q209" s="103"/>
      <c r="R209" s="103"/>
      <c r="S209" s="103"/>
      <c r="T209" s="103"/>
    </row>
    <row r="210" spans="16:20">
      <c r="P210" s="103"/>
      <c r="Q210" s="103"/>
      <c r="R210" s="103"/>
      <c r="S210" s="103"/>
      <c r="T210" s="103"/>
    </row>
    <row r="211" spans="16:20">
      <c r="P211" s="103"/>
      <c r="Q211" s="103"/>
      <c r="R211" s="103"/>
      <c r="S211" s="103"/>
      <c r="T211" s="103"/>
    </row>
    <row r="212" spans="16:20">
      <c r="P212" s="103"/>
      <c r="Q212" s="103"/>
      <c r="R212" s="103"/>
      <c r="S212" s="103"/>
      <c r="T212" s="103"/>
    </row>
    <row r="213" spans="16:20">
      <c r="P213" s="103"/>
      <c r="Q213" s="103"/>
      <c r="R213" s="103"/>
      <c r="S213" s="103"/>
      <c r="T213" s="103"/>
    </row>
    <row r="214" spans="16:20">
      <c r="P214" s="103"/>
      <c r="Q214" s="103"/>
      <c r="R214" s="103"/>
      <c r="S214" s="103"/>
      <c r="T214" s="103"/>
    </row>
    <row r="215" spans="16:20">
      <c r="P215" s="103"/>
      <c r="Q215" s="103"/>
      <c r="R215" s="103"/>
      <c r="S215" s="103"/>
      <c r="T215" s="103"/>
    </row>
    <row r="216" spans="16:20">
      <c r="P216" s="103"/>
      <c r="Q216" s="103"/>
      <c r="R216" s="103"/>
      <c r="S216" s="103"/>
      <c r="T216" s="103"/>
    </row>
    <row r="217" spans="16:20">
      <c r="P217" s="103"/>
      <c r="Q217" s="103"/>
      <c r="R217" s="103"/>
      <c r="S217" s="103"/>
      <c r="T217" s="103"/>
    </row>
    <row r="218" spans="16:20">
      <c r="P218" s="103"/>
      <c r="Q218" s="103"/>
      <c r="R218" s="103"/>
      <c r="S218" s="103"/>
      <c r="T218" s="103"/>
    </row>
    <row r="219" spans="16:20">
      <c r="P219" s="103"/>
      <c r="Q219" s="103"/>
      <c r="R219" s="103"/>
      <c r="S219" s="103"/>
      <c r="T219" s="103"/>
    </row>
    <row r="220" spans="16:20">
      <c r="P220" s="103"/>
      <c r="Q220" s="103"/>
      <c r="R220" s="103"/>
      <c r="S220" s="103"/>
      <c r="T220" s="103"/>
    </row>
    <row r="221" spans="16:20">
      <c r="P221" s="103"/>
      <c r="Q221" s="103"/>
      <c r="R221" s="103"/>
      <c r="S221" s="103"/>
      <c r="T221" s="103"/>
    </row>
    <row r="222" spans="16:20">
      <c r="P222" s="103"/>
      <c r="Q222" s="103"/>
      <c r="R222" s="103"/>
      <c r="S222" s="103"/>
      <c r="T222" s="103"/>
    </row>
    <row r="223" spans="16:20">
      <c r="P223" s="103"/>
      <c r="Q223" s="103"/>
      <c r="R223" s="103"/>
      <c r="S223" s="103"/>
      <c r="T223" s="103"/>
    </row>
    <row r="224" spans="16:20">
      <c r="P224" s="103"/>
      <c r="Q224" s="103"/>
      <c r="R224" s="103"/>
      <c r="S224" s="103"/>
      <c r="T224" s="103"/>
    </row>
    <row r="225" spans="16:20">
      <c r="P225" s="103"/>
      <c r="Q225" s="103"/>
      <c r="R225" s="103"/>
      <c r="S225" s="103"/>
      <c r="T225" s="103"/>
    </row>
    <row r="226" spans="16:20">
      <c r="P226" s="103"/>
      <c r="Q226" s="103"/>
      <c r="R226" s="103"/>
      <c r="S226" s="103"/>
      <c r="T226" s="103"/>
    </row>
    <row r="227" spans="16:20">
      <c r="P227" s="103"/>
      <c r="Q227" s="103"/>
      <c r="R227" s="103"/>
      <c r="S227" s="103"/>
      <c r="T227" s="103"/>
    </row>
    <row r="228" spans="16:20">
      <c r="P228" s="103"/>
      <c r="Q228" s="103"/>
      <c r="R228" s="103"/>
      <c r="S228" s="103"/>
      <c r="T228" s="103"/>
    </row>
    <row r="229" spans="16:20">
      <c r="P229" s="103"/>
      <c r="Q229" s="103"/>
      <c r="R229" s="103"/>
      <c r="S229" s="103"/>
      <c r="T229" s="103"/>
    </row>
    <row r="230" spans="16:20">
      <c r="P230" s="103"/>
      <c r="Q230" s="103"/>
      <c r="R230" s="103"/>
      <c r="S230" s="103"/>
      <c r="T230" s="103"/>
    </row>
    <row r="231" spans="16:20">
      <c r="P231" s="103"/>
      <c r="Q231" s="103"/>
      <c r="R231" s="103"/>
      <c r="S231" s="103"/>
      <c r="T231" s="103"/>
    </row>
    <row r="232" spans="16:20">
      <c r="P232" s="103"/>
      <c r="Q232" s="103"/>
      <c r="R232" s="103"/>
      <c r="S232" s="103"/>
      <c r="T232" s="103"/>
    </row>
    <row r="233" spans="16:20">
      <c r="P233" s="103"/>
      <c r="Q233" s="103"/>
      <c r="R233" s="103"/>
      <c r="S233" s="103"/>
      <c r="T233" s="103"/>
    </row>
    <row r="234" spans="16:20">
      <c r="P234" s="103"/>
      <c r="Q234" s="103"/>
      <c r="R234" s="103"/>
      <c r="S234" s="103"/>
      <c r="T234" s="103"/>
    </row>
    <row r="235" spans="16:20">
      <c r="P235" s="103"/>
      <c r="Q235" s="103"/>
      <c r="R235" s="103"/>
      <c r="S235" s="103"/>
      <c r="T235" s="103"/>
    </row>
    <row r="236" spans="16:20">
      <c r="P236" s="103"/>
      <c r="Q236" s="103"/>
      <c r="R236" s="103"/>
      <c r="S236" s="103"/>
      <c r="T236" s="103"/>
    </row>
    <row r="237" spans="16:20">
      <c r="P237" s="103"/>
      <c r="Q237" s="103"/>
      <c r="R237" s="103"/>
      <c r="S237" s="103"/>
      <c r="T237" s="103"/>
    </row>
    <row r="238" spans="16:20">
      <c r="P238" s="103"/>
      <c r="Q238" s="103"/>
      <c r="R238" s="103"/>
      <c r="S238" s="103"/>
      <c r="T238" s="103"/>
    </row>
    <row r="239" spans="16:20">
      <c r="P239" s="103"/>
      <c r="Q239" s="103"/>
      <c r="R239" s="103"/>
      <c r="S239" s="103"/>
      <c r="T239" s="103"/>
    </row>
    <row r="240" spans="16:20">
      <c r="P240" s="103"/>
      <c r="Q240" s="103"/>
      <c r="R240" s="103"/>
      <c r="S240" s="103"/>
      <c r="T240" s="103"/>
    </row>
    <row r="241" spans="16:20">
      <c r="P241" s="103"/>
      <c r="Q241" s="103"/>
      <c r="R241" s="103"/>
      <c r="S241" s="103"/>
      <c r="T241" s="103"/>
    </row>
    <row r="242" spans="16:20">
      <c r="P242" s="103"/>
      <c r="Q242" s="103"/>
      <c r="R242" s="103"/>
      <c r="S242" s="103"/>
      <c r="T242" s="103"/>
    </row>
    <row r="243" spans="16:20">
      <c r="P243" s="103"/>
      <c r="Q243" s="103"/>
      <c r="R243" s="103"/>
      <c r="S243" s="103"/>
      <c r="T243" s="103"/>
    </row>
    <row r="244" spans="16:20">
      <c r="P244" s="103"/>
      <c r="Q244" s="103"/>
      <c r="R244" s="103"/>
      <c r="S244" s="103"/>
      <c r="T244" s="103"/>
    </row>
    <row r="245" spans="16:20">
      <c r="P245" s="103"/>
      <c r="Q245" s="103"/>
      <c r="R245" s="103"/>
      <c r="S245" s="103"/>
      <c r="T245" s="103"/>
    </row>
    <row r="246" spans="16:20">
      <c r="P246" s="103"/>
      <c r="Q246" s="103"/>
      <c r="R246" s="103"/>
      <c r="S246" s="103"/>
      <c r="T246" s="103"/>
    </row>
    <row r="247" spans="16:20">
      <c r="P247" s="103"/>
      <c r="Q247" s="103"/>
      <c r="R247" s="103"/>
      <c r="S247" s="103"/>
      <c r="T247" s="103"/>
    </row>
    <row r="248" spans="16:20">
      <c r="P248" s="103"/>
      <c r="Q248" s="103"/>
      <c r="R248" s="103"/>
      <c r="S248" s="103"/>
      <c r="T248" s="103"/>
    </row>
    <row r="249" spans="16:20">
      <c r="P249" s="103"/>
      <c r="Q249" s="103"/>
      <c r="R249" s="103"/>
      <c r="S249" s="103"/>
      <c r="T249" s="103"/>
    </row>
    <row r="250" spans="16:20">
      <c r="P250" s="103"/>
      <c r="Q250" s="103"/>
      <c r="R250" s="103"/>
      <c r="S250" s="103"/>
      <c r="T250" s="103"/>
    </row>
    <row r="251" spans="16:20">
      <c r="P251" s="103"/>
      <c r="Q251" s="103"/>
      <c r="R251" s="103"/>
      <c r="S251" s="103"/>
      <c r="T251" s="103"/>
    </row>
    <row r="252" spans="16:20">
      <c r="P252" s="103"/>
      <c r="Q252" s="103"/>
      <c r="R252" s="103"/>
      <c r="S252" s="103"/>
      <c r="T252" s="103"/>
    </row>
    <row r="253" spans="16:20">
      <c r="P253" s="103"/>
      <c r="Q253" s="103"/>
      <c r="R253" s="103"/>
      <c r="S253" s="103"/>
      <c r="T253" s="103"/>
    </row>
    <row r="254" spans="16:20">
      <c r="P254" s="103"/>
      <c r="Q254" s="103"/>
      <c r="R254" s="103"/>
      <c r="S254" s="103"/>
      <c r="T254" s="103"/>
    </row>
    <row r="255" spans="16:20">
      <c r="P255" s="103"/>
      <c r="Q255" s="103"/>
      <c r="R255" s="103"/>
      <c r="S255" s="103"/>
      <c r="T255" s="103"/>
    </row>
    <row r="256" spans="16:20">
      <c r="P256" s="103"/>
      <c r="Q256" s="103"/>
      <c r="R256" s="103"/>
      <c r="S256" s="103"/>
      <c r="T256" s="103"/>
    </row>
    <row r="257" spans="16:20">
      <c r="P257" s="103"/>
      <c r="Q257" s="103"/>
      <c r="R257" s="103"/>
      <c r="S257" s="103"/>
      <c r="T257" s="103"/>
    </row>
    <row r="258" spans="16:20">
      <c r="P258" s="103"/>
      <c r="Q258" s="103"/>
      <c r="R258" s="103"/>
      <c r="S258" s="103"/>
      <c r="T258" s="103"/>
    </row>
    <row r="259" spans="16:20">
      <c r="P259" s="103"/>
      <c r="Q259" s="103"/>
      <c r="R259" s="103"/>
      <c r="S259" s="103"/>
      <c r="T259" s="103"/>
    </row>
    <row r="260" spans="16:20">
      <c r="P260" s="103"/>
      <c r="Q260" s="103"/>
      <c r="R260" s="103"/>
      <c r="S260" s="103"/>
      <c r="T260" s="103"/>
    </row>
    <row r="261" spans="16:20">
      <c r="P261" s="103"/>
      <c r="Q261" s="103"/>
      <c r="R261" s="103"/>
      <c r="S261" s="103"/>
      <c r="T261" s="103"/>
    </row>
    <row r="262" spans="16:20">
      <c r="P262" s="103"/>
      <c r="Q262" s="103"/>
      <c r="R262" s="103"/>
      <c r="S262" s="103"/>
      <c r="T262" s="103"/>
    </row>
    <row r="263" spans="16:20">
      <c r="P263" s="103"/>
      <c r="Q263" s="103"/>
      <c r="R263" s="103"/>
      <c r="S263" s="103"/>
      <c r="T263" s="103"/>
    </row>
    <row r="264" spans="16:20">
      <c r="P264" s="103"/>
      <c r="Q264" s="103"/>
      <c r="R264" s="103"/>
      <c r="S264" s="103"/>
      <c r="T264" s="103"/>
    </row>
    <row r="265" spans="16:20">
      <c r="P265" s="103"/>
      <c r="Q265" s="103"/>
      <c r="R265" s="103"/>
      <c r="S265" s="103"/>
      <c r="T265" s="103"/>
    </row>
    <row r="266" spans="16:20">
      <c r="P266" s="103"/>
      <c r="Q266" s="103"/>
      <c r="R266" s="103"/>
      <c r="S266" s="103"/>
      <c r="T266" s="103"/>
    </row>
    <row r="267" spans="16:20">
      <c r="P267" s="103"/>
      <c r="Q267" s="103"/>
      <c r="R267" s="103"/>
      <c r="S267" s="103"/>
      <c r="T267" s="103"/>
    </row>
    <row r="268" spans="16:20">
      <c r="P268" s="103"/>
      <c r="Q268" s="103"/>
      <c r="R268" s="103"/>
      <c r="S268" s="103"/>
      <c r="T268" s="103"/>
    </row>
    <row r="269" spans="16:20">
      <c r="P269" s="103"/>
      <c r="Q269" s="103"/>
      <c r="R269" s="103"/>
      <c r="S269" s="103"/>
      <c r="T269" s="103"/>
    </row>
    <row r="270" spans="16:20">
      <c r="P270" s="103"/>
      <c r="Q270" s="103"/>
      <c r="R270" s="103"/>
      <c r="S270" s="103"/>
      <c r="T270" s="103"/>
    </row>
    <row r="271" spans="16:20">
      <c r="P271" s="103"/>
      <c r="Q271" s="103"/>
      <c r="R271" s="103"/>
      <c r="S271" s="103"/>
      <c r="T271" s="103"/>
    </row>
    <row r="272" spans="16:20">
      <c r="P272" s="103"/>
      <c r="Q272" s="103"/>
      <c r="R272" s="103"/>
      <c r="S272" s="103"/>
      <c r="T272" s="103"/>
    </row>
    <row r="273" spans="16:20">
      <c r="P273" s="103"/>
      <c r="Q273" s="103"/>
      <c r="R273" s="103"/>
      <c r="S273" s="103"/>
      <c r="T273" s="103"/>
    </row>
    <row r="274" spans="16:20">
      <c r="P274" s="103"/>
      <c r="Q274" s="103"/>
      <c r="R274" s="103"/>
      <c r="S274" s="103"/>
      <c r="T274" s="103"/>
    </row>
    <row r="275" spans="16:20">
      <c r="P275" s="103"/>
      <c r="Q275" s="103"/>
      <c r="R275" s="103"/>
      <c r="S275" s="103"/>
      <c r="T275" s="103"/>
    </row>
    <row r="276" spans="16:20">
      <c r="P276" s="103"/>
      <c r="Q276" s="103"/>
      <c r="R276" s="103"/>
      <c r="S276" s="103"/>
      <c r="T276" s="103"/>
    </row>
    <row r="277" spans="16:20">
      <c r="P277" s="103"/>
      <c r="Q277" s="103"/>
      <c r="R277" s="103"/>
      <c r="S277" s="103"/>
      <c r="T277" s="103"/>
    </row>
    <row r="278" spans="16:20">
      <c r="P278" s="103"/>
      <c r="Q278" s="103"/>
      <c r="R278" s="103"/>
      <c r="S278" s="103"/>
      <c r="T278" s="103"/>
    </row>
    <row r="279" spans="16:20">
      <c r="P279" s="103"/>
      <c r="Q279" s="103"/>
      <c r="R279" s="103"/>
      <c r="S279" s="103"/>
      <c r="T279" s="103"/>
    </row>
    <row r="280" spans="16:20">
      <c r="P280" s="103"/>
      <c r="Q280" s="103"/>
      <c r="R280" s="103"/>
      <c r="S280" s="103"/>
      <c r="T280" s="103"/>
    </row>
    <row r="281" spans="16:20">
      <c r="P281" s="103"/>
      <c r="Q281" s="103"/>
      <c r="R281" s="103"/>
      <c r="S281" s="103"/>
      <c r="T281" s="103"/>
    </row>
    <row r="282" spans="16:20">
      <c r="P282" s="103"/>
      <c r="Q282" s="103"/>
      <c r="R282" s="103"/>
      <c r="S282" s="103"/>
      <c r="T282" s="103"/>
    </row>
    <row r="283" spans="16:20">
      <c r="P283" s="103"/>
      <c r="Q283" s="103"/>
      <c r="R283" s="103"/>
      <c r="S283" s="103"/>
      <c r="T283" s="103"/>
    </row>
    <row r="284" spans="16:20">
      <c r="P284" s="103"/>
      <c r="Q284" s="103"/>
      <c r="R284" s="103"/>
      <c r="S284" s="103"/>
      <c r="T284" s="103"/>
    </row>
    <row r="285" spans="16:20">
      <c r="P285" s="103"/>
      <c r="Q285" s="103"/>
      <c r="R285" s="103"/>
      <c r="S285" s="103"/>
      <c r="T285" s="103"/>
    </row>
    <row r="286" spans="16:20">
      <c r="P286" s="103"/>
      <c r="Q286" s="103"/>
      <c r="R286" s="103"/>
      <c r="S286" s="103"/>
      <c r="T286" s="103"/>
    </row>
    <row r="287" spans="16:20">
      <c r="P287" s="103"/>
      <c r="Q287" s="103"/>
      <c r="R287" s="103"/>
      <c r="S287" s="103"/>
      <c r="T287" s="103"/>
    </row>
    <row r="288" spans="16:20">
      <c r="P288" s="103"/>
      <c r="Q288" s="103"/>
      <c r="R288" s="103"/>
      <c r="S288" s="103"/>
      <c r="T288" s="103"/>
    </row>
    <row r="289" spans="16:20">
      <c r="P289" s="103"/>
      <c r="Q289" s="103"/>
      <c r="R289" s="103"/>
      <c r="S289" s="103"/>
      <c r="T289" s="103"/>
    </row>
    <row r="290" spans="16:20">
      <c r="P290" s="103"/>
      <c r="Q290" s="103"/>
      <c r="R290" s="103"/>
      <c r="S290" s="103"/>
      <c r="T290" s="103"/>
    </row>
    <row r="291" spans="16:20">
      <c r="P291" s="103"/>
      <c r="Q291" s="103"/>
      <c r="R291" s="103"/>
      <c r="S291" s="103"/>
      <c r="T291" s="103"/>
    </row>
    <row r="292" spans="16:20">
      <c r="P292" s="103"/>
      <c r="Q292" s="103"/>
      <c r="R292" s="103"/>
      <c r="S292" s="103"/>
      <c r="T292" s="103"/>
    </row>
    <row r="293" spans="16:20">
      <c r="P293" s="103"/>
      <c r="Q293" s="103"/>
      <c r="R293" s="103"/>
      <c r="S293" s="103"/>
      <c r="T293" s="103"/>
    </row>
    <row r="294" spans="16:20">
      <c r="P294" s="103"/>
      <c r="Q294" s="103"/>
      <c r="R294" s="103"/>
      <c r="S294" s="103"/>
      <c r="T294" s="103"/>
    </row>
    <row r="295" spans="16:20">
      <c r="P295" s="103"/>
      <c r="Q295" s="103"/>
      <c r="R295" s="103"/>
      <c r="S295" s="103"/>
      <c r="T295" s="103"/>
    </row>
    <row r="296" spans="16:20">
      <c r="P296" s="103"/>
      <c r="Q296" s="103"/>
      <c r="R296" s="103"/>
      <c r="S296" s="103"/>
      <c r="T296" s="103"/>
    </row>
    <row r="297" spans="16:20">
      <c r="P297" s="103"/>
      <c r="Q297" s="103"/>
      <c r="R297" s="103"/>
      <c r="S297" s="103"/>
      <c r="T297" s="103"/>
    </row>
    <row r="298" spans="16:20">
      <c r="P298" s="103"/>
      <c r="Q298" s="103"/>
      <c r="R298" s="103"/>
      <c r="S298" s="103"/>
      <c r="T298" s="103"/>
    </row>
    <row r="299" spans="16:20">
      <c r="P299" s="103"/>
      <c r="Q299" s="103"/>
      <c r="R299" s="103"/>
      <c r="S299" s="103"/>
      <c r="T299" s="103"/>
    </row>
    <row r="300" spans="16:20">
      <c r="P300" s="103"/>
      <c r="Q300" s="103"/>
      <c r="R300" s="103"/>
      <c r="S300" s="103"/>
      <c r="T300" s="103"/>
    </row>
    <row r="301" spans="16:20">
      <c r="P301" s="103"/>
      <c r="Q301" s="103"/>
      <c r="R301" s="103"/>
      <c r="S301" s="103"/>
      <c r="T301" s="103"/>
    </row>
    <row r="302" spans="16:20">
      <c r="P302" s="103"/>
      <c r="Q302" s="103"/>
      <c r="R302" s="103"/>
      <c r="S302" s="103"/>
      <c r="T302" s="103"/>
    </row>
    <row r="303" spans="16:20">
      <c r="P303" s="103"/>
      <c r="Q303" s="103"/>
      <c r="R303" s="103"/>
      <c r="S303" s="103"/>
      <c r="T303" s="103"/>
    </row>
    <row r="304" spans="16:20">
      <c r="P304" s="103"/>
      <c r="Q304" s="103"/>
      <c r="R304" s="103"/>
      <c r="S304" s="103"/>
      <c r="T304" s="103"/>
    </row>
    <row r="305" spans="16:20">
      <c r="P305" s="103"/>
      <c r="Q305" s="103"/>
      <c r="R305" s="103"/>
      <c r="S305" s="103"/>
      <c r="T305" s="103"/>
    </row>
    <row r="306" spans="16:20">
      <c r="P306" s="103"/>
      <c r="Q306" s="103"/>
      <c r="R306" s="103"/>
      <c r="S306" s="103"/>
      <c r="T306" s="103"/>
    </row>
    <row r="307" spans="16:20">
      <c r="P307" s="103"/>
      <c r="Q307" s="103"/>
      <c r="R307" s="103"/>
      <c r="S307" s="103"/>
      <c r="T307" s="103"/>
    </row>
    <row r="308" spans="16:20">
      <c r="P308" s="103"/>
      <c r="Q308" s="103"/>
      <c r="R308" s="103"/>
      <c r="S308" s="103"/>
      <c r="T308" s="103"/>
    </row>
    <row r="309" spans="16:20">
      <c r="P309" s="103"/>
      <c r="Q309" s="103"/>
      <c r="R309" s="103"/>
      <c r="S309" s="103"/>
      <c r="T309" s="103"/>
    </row>
    <row r="310" spans="16:20">
      <c r="P310" s="103"/>
      <c r="Q310" s="103"/>
      <c r="R310" s="103"/>
      <c r="S310" s="103"/>
      <c r="T310" s="103"/>
    </row>
    <row r="311" spans="16:20">
      <c r="P311" s="103"/>
      <c r="Q311" s="103"/>
      <c r="R311" s="103"/>
      <c r="S311" s="103"/>
      <c r="T311" s="103"/>
    </row>
    <row r="312" spans="16:20">
      <c r="P312" s="103"/>
      <c r="Q312" s="103"/>
      <c r="R312" s="103"/>
      <c r="S312" s="103"/>
      <c r="T312" s="103"/>
    </row>
    <row r="313" spans="16:20">
      <c r="P313" s="103"/>
      <c r="Q313" s="103"/>
      <c r="R313" s="103"/>
      <c r="S313" s="103"/>
      <c r="T313" s="103"/>
    </row>
    <row r="314" spans="16:20">
      <c r="P314" s="103"/>
      <c r="Q314" s="103"/>
      <c r="R314" s="103"/>
      <c r="S314" s="103"/>
      <c r="T314" s="103"/>
    </row>
    <row r="315" spans="16:20">
      <c r="P315" s="103"/>
      <c r="Q315" s="103"/>
      <c r="R315" s="103"/>
      <c r="S315" s="103"/>
      <c r="T315" s="103"/>
    </row>
    <row r="316" spans="16:20">
      <c r="P316" s="103"/>
      <c r="Q316" s="103"/>
      <c r="R316" s="103"/>
      <c r="S316" s="103"/>
      <c r="T316" s="103"/>
    </row>
    <row r="317" spans="16:20">
      <c r="P317" s="103"/>
      <c r="Q317" s="103"/>
      <c r="R317" s="103"/>
      <c r="S317" s="103"/>
      <c r="T317" s="103"/>
    </row>
    <row r="318" spans="16:20">
      <c r="P318" s="103"/>
      <c r="Q318" s="103"/>
      <c r="R318" s="103"/>
      <c r="S318" s="103"/>
      <c r="T318" s="103"/>
    </row>
    <row r="319" spans="16:20">
      <c r="P319" s="103"/>
      <c r="Q319" s="103"/>
      <c r="R319" s="103"/>
      <c r="S319" s="103"/>
      <c r="T319" s="103"/>
    </row>
    <row r="320" spans="16:20">
      <c r="P320" s="103"/>
      <c r="Q320" s="103"/>
      <c r="R320" s="103"/>
      <c r="S320" s="103"/>
      <c r="T320" s="103"/>
    </row>
    <row r="321" spans="16:20">
      <c r="P321" s="103"/>
      <c r="Q321" s="103"/>
      <c r="R321" s="103"/>
      <c r="S321" s="103"/>
      <c r="T321" s="103"/>
    </row>
    <row r="322" spans="16:20">
      <c r="P322" s="103"/>
      <c r="Q322" s="103"/>
      <c r="R322" s="103"/>
      <c r="S322" s="103"/>
      <c r="T322" s="103"/>
    </row>
    <row r="323" spans="16:20">
      <c r="P323" s="103"/>
      <c r="Q323" s="103"/>
      <c r="R323" s="103"/>
      <c r="S323" s="103"/>
      <c r="T323" s="103"/>
    </row>
    <row r="324" spans="16:20">
      <c r="P324" s="103"/>
      <c r="Q324" s="103"/>
      <c r="R324" s="103"/>
      <c r="S324" s="103"/>
      <c r="T324" s="103"/>
    </row>
    <row r="325" spans="16:20">
      <c r="P325" s="103"/>
      <c r="Q325" s="103"/>
      <c r="R325" s="103"/>
      <c r="S325" s="103"/>
      <c r="T325" s="103"/>
    </row>
    <row r="326" spans="16:20">
      <c r="P326" s="103"/>
      <c r="Q326" s="103"/>
      <c r="R326" s="103"/>
      <c r="S326" s="103"/>
      <c r="T326" s="103"/>
    </row>
    <row r="327" spans="16:20">
      <c r="P327" s="103"/>
      <c r="Q327" s="103"/>
      <c r="R327" s="103"/>
      <c r="S327" s="103"/>
      <c r="T327" s="103"/>
    </row>
    <row r="328" spans="16:20">
      <c r="P328" s="103"/>
      <c r="Q328" s="103"/>
      <c r="R328" s="103"/>
      <c r="S328" s="103"/>
      <c r="T328" s="103"/>
    </row>
    <row r="329" spans="16:20">
      <c r="P329" s="103"/>
      <c r="Q329" s="103"/>
      <c r="R329" s="103"/>
      <c r="S329" s="103"/>
      <c r="T329" s="103"/>
    </row>
    <row r="330" spans="16:20">
      <c r="P330" s="103"/>
      <c r="Q330" s="103"/>
      <c r="R330" s="103"/>
      <c r="S330" s="103"/>
      <c r="T330" s="103"/>
    </row>
    <row r="331" spans="16:20">
      <c r="P331" s="103"/>
      <c r="Q331" s="103"/>
      <c r="R331" s="103"/>
      <c r="S331" s="103"/>
      <c r="T331" s="103"/>
    </row>
    <row r="332" spans="16:20">
      <c r="P332" s="103"/>
      <c r="Q332" s="103"/>
      <c r="R332" s="103"/>
      <c r="S332" s="103"/>
      <c r="T332" s="103"/>
    </row>
    <row r="333" spans="16:20">
      <c r="P333" s="103"/>
      <c r="Q333" s="103"/>
      <c r="R333" s="103"/>
      <c r="S333" s="103"/>
      <c r="T333" s="103"/>
    </row>
    <row r="334" spans="16:20">
      <c r="P334" s="103"/>
      <c r="Q334" s="103"/>
      <c r="R334" s="103"/>
      <c r="S334" s="103"/>
      <c r="T334" s="103"/>
    </row>
    <row r="335" spans="16:20">
      <c r="P335" s="103"/>
      <c r="Q335" s="103"/>
      <c r="R335" s="103"/>
      <c r="S335" s="103"/>
      <c r="T335" s="103"/>
    </row>
    <row r="336" spans="16:20">
      <c r="P336" s="103"/>
      <c r="Q336" s="103"/>
      <c r="R336" s="103"/>
      <c r="S336" s="103"/>
      <c r="T336" s="103"/>
    </row>
    <row r="337" spans="16:20">
      <c r="P337" s="103"/>
      <c r="Q337" s="103"/>
      <c r="R337" s="103"/>
      <c r="S337" s="103"/>
      <c r="T337" s="103"/>
    </row>
    <row r="338" spans="16:20">
      <c r="P338" s="103"/>
      <c r="Q338" s="103"/>
      <c r="R338" s="103"/>
      <c r="S338" s="103"/>
      <c r="T338" s="103"/>
    </row>
    <row r="339" spans="16:20">
      <c r="P339" s="103"/>
      <c r="Q339" s="103"/>
      <c r="R339" s="103"/>
      <c r="S339" s="103"/>
      <c r="T339" s="103"/>
    </row>
    <row r="340" spans="16:20">
      <c r="P340" s="103"/>
      <c r="Q340" s="103"/>
      <c r="R340" s="103"/>
      <c r="S340" s="103"/>
      <c r="T340" s="103"/>
    </row>
    <row r="341" spans="16:20">
      <c r="P341" s="103"/>
      <c r="Q341" s="103"/>
      <c r="R341" s="103"/>
      <c r="S341" s="103"/>
      <c r="T341" s="103"/>
    </row>
    <row r="342" spans="16:20">
      <c r="P342" s="103"/>
      <c r="Q342" s="103"/>
      <c r="R342" s="103"/>
      <c r="S342" s="103"/>
      <c r="T342" s="103"/>
    </row>
    <row r="343" spans="16:20">
      <c r="P343" s="103"/>
      <c r="Q343" s="103"/>
      <c r="R343" s="103"/>
      <c r="S343" s="103"/>
      <c r="T343" s="103"/>
    </row>
    <row r="344" spans="16:20">
      <c r="P344" s="103"/>
      <c r="Q344" s="103"/>
      <c r="R344" s="103"/>
      <c r="S344" s="103"/>
      <c r="T344" s="103"/>
    </row>
    <row r="345" spans="16:20">
      <c r="P345" s="103"/>
      <c r="Q345" s="103"/>
      <c r="R345" s="103"/>
      <c r="S345" s="103"/>
      <c r="T345" s="103"/>
    </row>
    <row r="346" spans="16:20">
      <c r="P346" s="103"/>
      <c r="Q346" s="103"/>
      <c r="R346" s="103"/>
      <c r="S346" s="103"/>
      <c r="T346" s="103"/>
    </row>
    <row r="347" spans="16:20">
      <c r="P347" s="103"/>
      <c r="Q347" s="103"/>
      <c r="R347" s="103"/>
      <c r="S347" s="103"/>
      <c r="T347" s="103"/>
    </row>
    <row r="348" spans="16:20">
      <c r="P348" s="103"/>
      <c r="Q348" s="103"/>
      <c r="R348" s="103"/>
      <c r="S348" s="103"/>
      <c r="T348" s="103"/>
    </row>
    <row r="349" spans="16:20">
      <c r="P349" s="103"/>
      <c r="Q349" s="103"/>
      <c r="R349" s="103"/>
      <c r="S349" s="103"/>
      <c r="T349" s="103"/>
    </row>
    <row r="350" spans="16:20">
      <c r="P350" s="103"/>
      <c r="Q350" s="103"/>
      <c r="R350" s="103"/>
      <c r="S350" s="103"/>
      <c r="T350" s="103"/>
    </row>
    <row r="351" spans="16:20">
      <c r="P351" s="103"/>
      <c r="Q351" s="103"/>
      <c r="R351" s="103"/>
      <c r="S351" s="103"/>
      <c r="T351" s="103"/>
    </row>
    <row r="352" spans="16:20">
      <c r="P352" s="103"/>
      <c r="Q352" s="103"/>
      <c r="R352" s="103"/>
      <c r="S352" s="103"/>
      <c r="T352" s="103"/>
    </row>
    <row r="353" spans="16:20">
      <c r="P353" s="103"/>
      <c r="Q353" s="103"/>
      <c r="R353" s="103"/>
      <c r="S353" s="103"/>
      <c r="T353" s="103"/>
    </row>
    <row r="354" spans="16:20">
      <c r="P354" s="103"/>
      <c r="Q354" s="103"/>
      <c r="R354" s="103"/>
      <c r="S354" s="103"/>
      <c r="T354" s="103"/>
    </row>
    <row r="355" spans="16:20">
      <c r="P355" s="103"/>
      <c r="Q355" s="103"/>
      <c r="R355" s="103"/>
      <c r="S355" s="103"/>
      <c r="T355" s="103"/>
    </row>
    <row r="356" spans="16:20">
      <c r="P356" s="103"/>
      <c r="Q356" s="103"/>
      <c r="R356" s="103"/>
      <c r="S356" s="103"/>
      <c r="T356" s="103"/>
    </row>
    <row r="357" spans="16:20">
      <c r="P357" s="103"/>
      <c r="Q357" s="103"/>
      <c r="R357" s="103"/>
      <c r="S357" s="103"/>
      <c r="T357" s="103"/>
    </row>
    <row r="358" spans="16:20">
      <c r="P358" s="103"/>
      <c r="Q358" s="103"/>
      <c r="R358" s="103"/>
      <c r="S358" s="103"/>
      <c r="T358" s="103"/>
    </row>
    <row r="359" spans="16:20">
      <c r="P359" s="103"/>
      <c r="Q359" s="103"/>
      <c r="R359" s="103"/>
      <c r="S359" s="103"/>
      <c r="T359" s="103"/>
    </row>
    <row r="360" spans="16:20">
      <c r="P360" s="103"/>
      <c r="Q360" s="103"/>
      <c r="R360" s="103"/>
      <c r="S360" s="103"/>
      <c r="T360" s="103"/>
    </row>
    <row r="361" spans="16:20">
      <c r="P361" s="103"/>
      <c r="Q361" s="103"/>
      <c r="R361" s="103"/>
      <c r="S361" s="103"/>
      <c r="T361" s="103"/>
    </row>
    <row r="362" spans="16:20">
      <c r="P362" s="103"/>
      <c r="Q362" s="103"/>
      <c r="R362" s="103"/>
      <c r="S362" s="103"/>
      <c r="T362" s="103"/>
    </row>
    <row r="363" spans="16:20">
      <c r="P363" s="103"/>
      <c r="Q363" s="103"/>
      <c r="R363" s="103"/>
      <c r="S363" s="103"/>
      <c r="T363" s="103"/>
    </row>
    <row r="364" spans="16:20">
      <c r="P364" s="103"/>
      <c r="Q364" s="103"/>
      <c r="R364" s="103"/>
      <c r="S364" s="103"/>
      <c r="T364" s="103"/>
    </row>
    <row r="365" spans="16:20">
      <c r="P365" s="103"/>
      <c r="Q365" s="103"/>
      <c r="R365" s="103"/>
      <c r="S365" s="103"/>
      <c r="T365" s="103"/>
    </row>
    <row r="366" spans="16:20">
      <c r="P366" s="103"/>
      <c r="Q366" s="103"/>
      <c r="R366" s="103"/>
      <c r="S366" s="103"/>
      <c r="T366" s="103"/>
    </row>
    <row r="367" spans="16:20">
      <c r="P367" s="103"/>
      <c r="Q367" s="103"/>
      <c r="R367" s="103"/>
      <c r="S367" s="103"/>
      <c r="T367" s="103"/>
    </row>
    <row r="368" spans="16:20">
      <c r="P368" s="103"/>
      <c r="Q368" s="103"/>
      <c r="R368" s="103"/>
      <c r="S368" s="103"/>
      <c r="T368" s="103"/>
    </row>
    <row r="369" spans="16:20">
      <c r="P369" s="103"/>
      <c r="Q369" s="103"/>
      <c r="R369" s="103"/>
      <c r="S369" s="103"/>
      <c r="T369" s="103"/>
    </row>
    <row r="370" spans="16:20">
      <c r="P370" s="103"/>
      <c r="Q370" s="103"/>
      <c r="R370" s="103"/>
      <c r="S370" s="103"/>
      <c r="T370" s="103"/>
    </row>
    <row r="371" spans="16:20">
      <c r="P371" s="103"/>
      <c r="Q371" s="103"/>
      <c r="R371" s="103"/>
      <c r="S371" s="103"/>
      <c r="T371" s="103"/>
    </row>
    <row r="372" spans="16:20">
      <c r="P372" s="103"/>
      <c r="Q372" s="103"/>
      <c r="R372" s="103"/>
      <c r="S372" s="103"/>
      <c r="T372" s="103"/>
    </row>
    <row r="373" spans="16:20">
      <c r="P373" s="103"/>
      <c r="Q373" s="103"/>
      <c r="R373" s="103"/>
      <c r="S373" s="103"/>
      <c r="T373" s="103"/>
    </row>
    <row r="374" spans="16:20">
      <c r="P374" s="103"/>
      <c r="Q374" s="103"/>
      <c r="R374" s="103"/>
      <c r="S374" s="103"/>
      <c r="T374" s="103"/>
    </row>
    <row r="375" spans="16:20">
      <c r="P375" s="103"/>
      <c r="Q375" s="103"/>
      <c r="R375" s="103"/>
      <c r="S375" s="103"/>
      <c r="T375" s="103"/>
    </row>
    <row r="376" spans="16:20">
      <c r="P376" s="103"/>
      <c r="Q376" s="103"/>
      <c r="R376" s="103"/>
      <c r="S376" s="103"/>
      <c r="T376" s="103"/>
    </row>
    <row r="377" spans="16:20">
      <c r="P377" s="103"/>
      <c r="Q377" s="103"/>
      <c r="R377" s="103"/>
      <c r="S377" s="103"/>
      <c r="T377" s="103"/>
    </row>
    <row r="378" spans="16:20">
      <c r="P378" s="103"/>
      <c r="Q378" s="103"/>
      <c r="R378" s="103"/>
      <c r="S378" s="103"/>
      <c r="T378" s="103"/>
    </row>
    <row r="379" spans="16:20">
      <c r="P379" s="103"/>
      <c r="Q379" s="103"/>
      <c r="R379" s="103"/>
      <c r="S379" s="103"/>
      <c r="T379" s="103"/>
    </row>
    <row r="380" spans="16:20">
      <c r="P380" s="103"/>
      <c r="Q380" s="103"/>
      <c r="R380" s="103"/>
      <c r="S380" s="103"/>
      <c r="T380" s="103"/>
    </row>
    <row r="381" spans="16:20">
      <c r="P381" s="103"/>
      <c r="Q381" s="103"/>
      <c r="R381" s="103"/>
      <c r="S381" s="103"/>
      <c r="T381" s="103"/>
    </row>
    <row r="382" spans="16:20">
      <c r="P382" s="103"/>
      <c r="Q382" s="103"/>
      <c r="R382" s="103"/>
      <c r="S382" s="103"/>
      <c r="T382" s="103"/>
    </row>
    <row r="383" spans="16:20">
      <c r="P383" s="103"/>
      <c r="Q383" s="103"/>
      <c r="R383" s="103"/>
      <c r="S383" s="103"/>
      <c r="T383" s="103"/>
    </row>
    <row r="384" spans="16:20">
      <c r="P384" s="103"/>
      <c r="Q384" s="103"/>
      <c r="R384" s="103"/>
      <c r="S384" s="103"/>
      <c r="T384" s="103"/>
    </row>
    <row r="385" spans="16:20">
      <c r="P385" s="103"/>
      <c r="Q385" s="103"/>
      <c r="R385" s="103"/>
      <c r="S385" s="103"/>
      <c r="T385" s="103"/>
    </row>
    <row r="386" spans="16:20">
      <c r="P386" s="103"/>
      <c r="Q386" s="103"/>
      <c r="R386" s="103"/>
      <c r="S386" s="103"/>
      <c r="T386" s="103"/>
    </row>
    <row r="387" spans="16:20">
      <c r="P387" s="103"/>
      <c r="Q387" s="103"/>
      <c r="R387" s="103"/>
      <c r="S387" s="103"/>
      <c r="T387" s="103"/>
    </row>
    <row r="388" spans="16:20">
      <c r="P388" s="103"/>
      <c r="Q388" s="103"/>
      <c r="R388" s="103"/>
      <c r="S388" s="103"/>
      <c r="T388" s="103"/>
    </row>
    <row r="389" spans="16:20">
      <c r="P389" s="103"/>
      <c r="Q389" s="103"/>
      <c r="R389" s="103"/>
      <c r="S389" s="103"/>
      <c r="T389" s="103"/>
    </row>
    <row r="390" spans="16:20">
      <c r="P390" s="103"/>
      <c r="Q390" s="103"/>
      <c r="R390" s="103"/>
      <c r="S390" s="103"/>
      <c r="T390" s="103"/>
    </row>
    <row r="391" spans="16:20">
      <c r="P391" s="103"/>
      <c r="Q391" s="103"/>
      <c r="R391" s="103"/>
      <c r="S391" s="103"/>
      <c r="T391" s="103"/>
    </row>
    <row r="392" spans="16:20">
      <c r="P392" s="103"/>
      <c r="Q392" s="103"/>
      <c r="R392" s="103"/>
      <c r="S392" s="103"/>
      <c r="T392" s="103"/>
    </row>
    <row r="393" spans="16:20">
      <c r="P393" s="103"/>
      <c r="Q393" s="103"/>
      <c r="R393" s="103"/>
      <c r="S393" s="103"/>
      <c r="T393" s="103"/>
    </row>
    <row r="394" spans="16:20">
      <c r="P394" s="103"/>
      <c r="Q394" s="103"/>
      <c r="R394" s="103"/>
      <c r="S394" s="103"/>
      <c r="T394" s="103"/>
    </row>
    <row r="395" spans="16:20">
      <c r="P395" s="103"/>
      <c r="Q395" s="103"/>
      <c r="R395" s="103"/>
      <c r="S395" s="103"/>
      <c r="T395" s="103"/>
    </row>
    <row r="396" spans="16:20">
      <c r="P396" s="103"/>
      <c r="Q396" s="103"/>
      <c r="R396" s="103"/>
      <c r="S396" s="103"/>
      <c r="T396" s="103"/>
    </row>
    <row r="397" spans="16:20">
      <c r="P397" s="103"/>
      <c r="Q397" s="103"/>
      <c r="R397" s="103"/>
      <c r="S397" s="103"/>
      <c r="T397" s="103"/>
    </row>
    <row r="398" spans="16:20">
      <c r="P398" s="103"/>
      <c r="Q398" s="103"/>
      <c r="R398" s="103"/>
      <c r="S398" s="103"/>
      <c r="T398" s="103"/>
    </row>
    <row r="399" spans="16:20">
      <c r="P399" s="103"/>
      <c r="Q399" s="103"/>
      <c r="R399" s="103"/>
      <c r="S399" s="103"/>
      <c r="T399" s="103"/>
    </row>
    <row r="400" spans="16:20">
      <c r="P400" s="103"/>
      <c r="Q400" s="103"/>
      <c r="R400" s="103"/>
      <c r="S400" s="103"/>
      <c r="T400" s="103"/>
    </row>
    <row r="401" spans="16:20">
      <c r="P401" s="103"/>
      <c r="Q401" s="103"/>
      <c r="R401" s="103"/>
      <c r="S401" s="103"/>
      <c r="T401" s="103"/>
    </row>
    <row r="402" spans="16:20">
      <c r="P402" s="103"/>
      <c r="Q402" s="103"/>
      <c r="R402" s="103"/>
      <c r="S402" s="103"/>
      <c r="T402" s="103"/>
    </row>
    <row r="403" spans="16:20">
      <c r="P403" s="103"/>
      <c r="Q403" s="103"/>
      <c r="R403" s="103"/>
      <c r="S403" s="103"/>
      <c r="T403" s="103"/>
    </row>
    <row r="404" spans="16:20">
      <c r="P404" s="103"/>
      <c r="Q404" s="103"/>
      <c r="R404" s="103"/>
      <c r="S404" s="103"/>
      <c r="T404" s="103"/>
    </row>
    <row r="405" spans="16:20">
      <c r="P405" s="103"/>
      <c r="Q405" s="103"/>
      <c r="R405" s="103"/>
      <c r="S405" s="103"/>
      <c r="T405" s="103"/>
    </row>
    <row r="406" spans="16:20">
      <c r="P406" s="103"/>
      <c r="Q406" s="103"/>
      <c r="R406" s="103"/>
      <c r="S406" s="103"/>
      <c r="T406" s="103"/>
    </row>
    <row r="407" spans="16:20">
      <c r="P407" s="103"/>
      <c r="Q407" s="103"/>
      <c r="R407" s="103"/>
      <c r="S407" s="103"/>
      <c r="T407" s="103"/>
    </row>
    <row r="408" spans="16:20">
      <c r="P408" s="103"/>
      <c r="Q408" s="103"/>
      <c r="R408" s="103"/>
      <c r="S408" s="103"/>
      <c r="T408" s="103"/>
    </row>
    <row r="409" spans="16:20">
      <c r="P409" s="103"/>
      <c r="Q409" s="103"/>
      <c r="R409" s="103"/>
      <c r="S409" s="103"/>
      <c r="T409" s="103"/>
    </row>
    <row r="410" spans="16:20">
      <c r="P410" s="103"/>
      <c r="Q410" s="103"/>
      <c r="R410" s="103"/>
      <c r="S410" s="103"/>
      <c r="T410" s="103"/>
    </row>
    <row r="411" spans="16:20">
      <c r="P411" s="103"/>
      <c r="Q411" s="103"/>
      <c r="R411" s="103"/>
      <c r="S411" s="103"/>
      <c r="T411" s="103"/>
    </row>
    <row r="412" spans="16:20">
      <c r="P412" s="103"/>
      <c r="Q412" s="103"/>
      <c r="R412" s="103"/>
      <c r="S412" s="103"/>
      <c r="T412" s="103"/>
    </row>
    <row r="413" spans="16:20">
      <c r="P413" s="103"/>
      <c r="Q413" s="103"/>
      <c r="R413" s="103"/>
      <c r="S413" s="103"/>
      <c r="T413" s="103"/>
    </row>
    <row r="414" spans="16:20">
      <c r="P414" s="103"/>
      <c r="Q414" s="103"/>
      <c r="R414" s="103"/>
      <c r="S414" s="103"/>
      <c r="T414" s="103"/>
    </row>
    <row r="415" spans="16:20">
      <c r="P415" s="103"/>
      <c r="Q415" s="103"/>
      <c r="R415" s="103"/>
      <c r="S415" s="103"/>
      <c r="T415" s="103"/>
    </row>
    <row r="416" spans="16:20">
      <c r="P416" s="103"/>
      <c r="Q416" s="103"/>
      <c r="R416" s="103"/>
      <c r="S416" s="103"/>
      <c r="T416" s="103"/>
    </row>
    <row r="417" spans="16:20">
      <c r="P417" s="103"/>
      <c r="Q417" s="103"/>
      <c r="R417" s="103"/>
      <c r="S417" s="103"/>
      <c r="T417" s="103"/>
    </row>
    <row r="418" spans="16:20">
      <c r="P418" s="103"/>
      <c r="Q418" s="103"/>
      <c r="R418" s="103"/>
      <c r="S418" s="103"/>
      <c r="T418" s="103"/>
    </row>
    <row r="419" spans="16:20">
      <c r="P419" s="103"/>
      <c r="Q419" s="103"/>
      <c r="R419" s="103"/>
      <c r="S419" s="103"/>
      <c r="T419" s="103"/>
    </row>
    <row r="420" spans="16:20">
      <c r="P420" s="103"/>
      <c r="Q420" s="103"/>
      <c r="R420" s="103"/>
      <c r="S420" s="103"/>
      <c r="T420" s="103"/>
    </row>
    <row r="421" spans="16:20">
      <c r="P421" s="103"/>
      <c r="Q421" s="103"/>
      <c r="R421" s="103"/>
      <c r="S421" s="103"/>
      <c r="T421" s="103"/>
    </row>
    <row r="422" spans="16:20">
      <c r="P422" s="103"/>
      <c r="Q422" s="103"/>
      <c r="R422" s="103"/>
      <c r="S422" s="103"/>
      <c r="T422" s="103"/>
    </row>
    <row r="423" spans="16:20">
      <c r="P423" s="103"/>
      <c r="Q423" s="103"/>
      <c r="R423" s="103"/>
      <c r="S423" s="103"/>
      <c r="T423" s="103"/>
    </row>
    <row r="424" spans="16:20">
      <c r="P424" s="103"/>
      <c r="Q424" s="103"/>
      <c r="R424" s="103"/>
      <c r="S424" s="103"/>
      <c r="T424" s="103"/>
    </row>
    <row r="425" spans="16:20">
      <c r="P425" s="103"/>
      <c r="Q425" s="103"/>
      <c r="R425" s="103"/>
      <c r="S425" s="103"/>
      <c r="T425" s="103"/>
    </row>
    <row r="426" spans="16:20">
      <c r="P426" s="103"/>
      <c r="Q426" s="103"/>
      <c r="R426" s="103"/>
      <c r="S426" s="103"/>
      <c r="T426" s="103"/>
    </row>
    <row r="427" spans="16:20">
      <c r="P427" s="103"/>
      <c r="Q427" s="103"/>
      <c r="R427" s="103"/>
      <c r="S427" s="103"/>
      <c r="T427" s="103"/>
    </row>
    <row r="428" spans="16:20">
      <c r="P428" s="103"/>
      <c r="Q428" s="103"/>
      <c r="R428" s="103"/>
      <c r="S428" s="103"/>
      <c r="T428" s="103"/>
    </row>
    <row r="429" spans="16:20">
      <c r="P429" s="103"/>
      <c r="Q429" s="103"/>
      <c r="R429" s="103"/>
      <c r="S429" s="103"/>
      <c r="T429" s="103"/>
    </row>
    <row r="430" spans="16:20">
      <c r="P430" s="103"/>
      <c r="Q430" s="103"/>
      <c r="R430" s="103"/>
      <c r="S430" s="103"/>
      <c r="T430" s="103"/>
    </row>
    <row r="431" spans="16:20">
      <c r="P431" s="103"/>
      <c r="Q431" s="103"/>
      <c r="R431" s="103"/>
      <c r="S431" s="103"/>
      <c r="T431" s="103"/>
    </row>
    <row r="432" spans="16:20">
      <c r="P432" s="103"/>
      <c r="Q432" s="103"/>
      <c r="R432" s="103"/>
      <c r="S432" s="103"/>
      <c r="T432" s="103"/>
    </row>
    <row r="433" spans="16:20">
      <c r="P433" s="103"/>
      <c r="Q433" s="103"/>
      <c r="R433" s="103"/>
      <c r="S433" s="103"/>
      <c r="T433" s="103"/>
    </row>
    <row r="434" spans="16:20">
      <c r="P434" s="103"/>
      <c r="Q434" s="103"/>
      <c r="R434" s="103"/>
      <c r="S434" s="103"/>
      <c r="T434" s="103"/>
    </row>
    <row r="435" spans="16:20">
      <c r="P435" s="103"/>
      <c r="Q435" s="103"/>
      <c r="R435" s="103"/>
      <c r="S435" s="103"/>
      <c r="T435" s="103"/>
    </row>
    <row r="436" spans="16:20">
      <c r="P436" s="103"/>
      <c r="Q436" s="103"/>
      <c r="R436" s="103"/>
      <c r="S436" s="103"/>
      <c r="T436" s="103"/>
    </row>
    <row r="437" spans="16:20">
      <c r="P437" s="103"/>
      <c r="Q437" s="103"/>
      <c r="R437" s="103"/>
      <c r="S437" s="103"/>
      <c r="T437" s="103"/>
    </row>
    <row r="438" spans="16:20">
      <c r="P438" s="103"/>
      <c r="Q438" s="103"/>
      <c r="R438" s="103"/>
      <c r="S438" s="103"/>
      <c r="T438" s="103"/>
    </row>
    <row r="439" spans="16:20">
      <c r="P439" s="103"/>
      <c r="Q439" s="103"/>
      <c r="R439" s="103"/>
      <c r="S439" s="103"/>
      <c r="T439" s="103"/>
    </row>
    <row r="440" spans="16:20">
      <c r="P440" s="103"/>
      <c r="Q440" s="103"/>
      <c r="R440" s="103"/>
      <c r="S440" s="103"/>
      <c r="T440" s="103"/>
    </row>
    <row r="441" spans="16:20">
      <c r="P441" s="103"/>
      <c r="Q441" s="103"/>
      <c r="R441" s="103"/>
      <c r="S441" s="103"/>
      <c r="T441" s="103"/>
    </row>
    <row r="442" spans="16:20">
      <c r="P442" s="103"/>
      <c r="Q442" s="103"/>
      <c r="R442" s="103"/>
      <c r="S442" s="103"/>
      <c r="T442" s="103"/>
    </row>
    <row r="443" spans="16:20">
      <c r="P443" s="103"/>
      <c r="Q443" s="103"/>
      <c r="R443" s="103"/>
      <c r="S443" s="103"/>
      <c r="T443" s="103"/>
    </row>
    <row r="444" spans="16:20">
      <c r="P444" s="103"/>
      <c r="Q444" s="103"/>
      <c r="R444" s="103"/>
      <c r="S444" s="103"/>
      <c r="T444" s="103"/>
    </row>
    <row r="445" spans="16:20">
      <c r="P445" s="103"/>
      <c r="Q445" s="103"/>
      <c r="R445" s="103"/>
      <c r="S445" s="103"/>
      <c r="T445" s="103"/>
    </row>
    <row r="446" spans="16:20">
      <c r="P446" s="103"/>
      <c r="Q446" s="103"/>
      <c r="R446" s="103"/>
      <c r="S446" s="103"/>
      <c r="T446" s="103"/>
    </row>
    <row r="447" spans="16:20">
      <c r="P447" s="103"/>
      <c r="Q447" s="103"/>
      <c r="R447" s="103"/>
      <c r="S447" s="103"/>
      <c r="T447" s="103"/>
    </row>
    <row r="448" spans="16:20">
      <c r="P448" s="103"/>
      <c r="Q448" s="103"/>
      <c r="R448" s="103"/>
      <c r="S448" s="103"/>
      <c r="T448" s="103"/>
    </row>
    <row r="449" spans="16:20">
      <c r="P449" s="103"/>
      <c r="Q449" s="103"/>
      <c r="R449" s="103"/>
      <c r="S449" s="103"/>
      <c r="T449" s="103"/>
    </row>
    <row r="450" spans="16:20">
      <c r="P450" s="103"/>
      <c r="Q450" s="103"/>
      <c r="R450" s="103"/>
      <c r="S450" s="103"/>
      <c r="T450" s="103"/>
    </row>
    <row r="451" spans="16:20">
      <c r="P451" s="103"/>
      <c r="Q451" s="103"/>
      <c r="R451" s="103"/>
      <c r="S451" s="103"/>
      <c r="T451" s="103"/>
    </row>
    <row r="452" spans="16:20">
      <c r="P452" s="103"/>
      <c r="Q452" s="103"/>
      <c r="R452" s="103"/>
      <c r="S452" s="103"/>
      <c r="T452" s="103"/>
    </row>
    <row r="453" spans="16:20">
      <c r="P453" s="103"/>
      <c r="Q453" s="103"/>
      <c r="R453" s="103"/>
      <c r="S453" s="103"/>
      <c r="T453" s="103"/>
    </row>
    <row r="454" spans="16:20">
      <c r="P454" s="103"/>
      <c r="Q454" s="103"/>
      <c r="R454" s="103"/>
      <c r="S454" s="103"/>
      <c r="T454" s="103"/>
    </row>
    <row r="455" spans="16:20">
      <c r="P455" s="103"/>
      <c r="Q455" s="103"/>
      <c r="R455" s="103"/>
      <c r="S455" s="103"/>
      <c r="T455" s="103"/>
    </row>
    <row r="456" spans="16:20">
      <c r="P456" s="103"/>
      <c r="Q456" s="103"/>
      <c r="R456" s="103"/>
      <c r="S456" s="103"/>
      <c r="T456" s="103"/>
    </row>
    <row r="457" spans="16:20">
      <c r="P457" s="103"/>
      <c r="Q457" s="103"/>
      <c r="R457" s="103"/>
      <c r="S457" s="103"/>
      <c r="T457" s="103"/>
    </row>
    <row r="458" spans="16:20">
      <c r="P458" s="103"/>
      <c r="Q458" s="103"/>
      <c r="R458" s="103"/>
      <c r="S458" s="103"/>
      <c r="T458" s="103"/>
    </row>
    <row r="459" spans="16:20">
      <c r="P459" s="103"/>
      <c r="Q459" s="103"/>
      <c r="R459" s="103"/>
      <c r="S459" s="103"/>
      <c r="T459" s="103"/>
    </row>
    <row r="460" spans="16:20">
      <c r="P460" s="103"/>
      <c r="Q460" s="103"/>
      <c r="R460" s="103"/>
      <c r="S460" s="103"/>
      <c r="T460" s="103"/>
    </row>
    <row r="461" spans="16:20">
      <c r="P461" s="103"/>
      <c r="Q461" s="103"/>
      <c r="R461" s="103"/>
      <c r="S461" s="103"/>
      <c r="T461" s="103"/>
    </row>
    <row r="462" spans="16:20">
      <c r="P462" s="103"/>
      <c r="Q462" s="103"/>
      <c r="R462" s="103"/>
      <c r="S462" s="103"/>
      <c r="T462" s="103"/>
    </row>
    <row r="463" spans="16:20">
      <c r="P463" s="103"/>
      <c r="Q463" s="103"/>
      <c r="R463" s="103"/>
      <c r="S463" s="103"/>
      <c r="T463" s="103"/>
    </row>
    <row r="464" spans="16:20">
      <c r="P464" s="103"/>
      <c r="Q464" s="103"/>
      <c r="R464" s="103"/>
      <c r="S464" s="103"/>
      <c r="T464" s="103"/>
    </row>
    <row r="465" spans="16:20">
      <c r="P465" s="103"/>
      <c r="Q465" s="103"/>
      <c r="R465" s="103"/>
      <c r="S465" s="103"/>
      <c r="T465" s="103"/>
    </row>
    <row r="466" spans="16:20">
      <c r="P466" s="103"/>
      <c r="Q466" s="103"/>
      <c r="R466" s="103"/>
      <c r="S466" s="103"/>
      <c r="T466" s="103"/>
    </row>
    <row r="467" spans="16:20">
      <c r="P467" s="103"/>
      <c r="Q467" s="103"/>
      <c r="R467" s="103"/>
      <c r="S467" s="103"/>
      <c r="T467" s="103"/>
    </row>
    <row r="468" spans="16:20">
      <c r="P468" s="103"/>
      <c r="Q468" s="103"/>
      <c r="R468" s="103"/>
      <c r="S468" s="103"/>
      <c r="T468" s="103"/>
    </row>
    <row r="469" spans="16:20">
      <c r="P469" s="103"/>
      <c r="Q469" s="103"/>
      <c r="R469" s="103"/>
      <c r="S469" s="103"/>
      <c r="T469" s="103"/>
    </row>
    <row r="470" spans="16:20">
      <c r="P470" s="103"/>
      <c r="Q470" s="103"/>
      <c r="R470" s="103"/>
      <c r="S470" s="103"/>
      <c r="T470" s="103"/>
    </row>
    <row r="471" spans="16:20">
      <c r="P471" s="103"/>
      <c r="Q471" s="103"/>
      <c r="R471" s="103"/>
      <c r="S471" s="103"/>
      <c r="T471" s="103"/>
    </row>
    <row r="472" spans="16:20">
      <c r="P472" s="103"/>
      <c r="Q472" s="103"/>
      <c r="R472" s="103"/>
      <c r="S472" s="103"/>
      <c r="T472" s="103"/>
    </row>
    <row r="473" spans="16:20">
      <c r="P473" s="103"/>
      <c r="Q473" s="103"/>
      <c r="R473" s="103"/>
      <c r="S473" s="103"/>
      <c r="T473" s="103"/>
    </row>
    <row r="474" spans="16:20">
      <c r="P474" s="103"/>
      <c r="Q474" s="103"/>
      <c r="R474" s="103"/>
      <c r="S474" s="103"/>
      <c r="T474" s="103"/>
    </row>
    <row r="475" spans="16:20">
      <c r="P475" s="103"/>
      <c r="Q475" s="103"/>
      <c r="R475" s="103"/>
      <c r="S475" s="103"/>
      <c r="T475" s="103"/>
    </row>
    <row r="476" spans="16:20">
      <c r="P476" s="103"/>
      <c r="Q476" s="103"/>
      <c r="R476" s="103"/>
      <c r="S476" s="103"/>
      <c r="T476" s="103"/>
    </row>
    <row r="477" spans="16:20">
      <c r="P477" s="103"/>
      <c r="Q477" s="103"/>
      <c r="R477" s="103"/>
      <c r="S477" s="103"/>
      <c r="T477" s="103"/>
    </row>
    <row r="478" spans="16:20">
      <c r="P478" s="103"/>
      <c r="Q478" s="103"/>
      <c r="R478" s="103"/>
      <c r="S478" s="103"/>
      <c r="T478" s="103"/>
    </row>
    <row r="479" spans="16:20">
      <c r="P479" s="103"/>
      <c r="Q479" s="103"/>
      <c r="R479" s="103"/>
      <c r="S479" s="103"/>
      <c r="T479" s="103"/>
    </row>
    <row r="480" spans="16:20">
      <c r="P480" s="103"/>
      <c r="Q480" s="103"/>
      <c r="R480" s="103"/>
      <c r="S480" s="103"/>
      <c r="T480" s="103"/>
    </row>
    <row r="481" spans="16:20">
      <c r="P481" s="103"/>
      <c r="Q481" s="103"/>
      <c r="R481" s="103"/>
      <c r="S481" s="103"/>
      <c r="T481" s="103"/>
    </row>
    <row r="482" spans="16:20">
      <c r="P482" s="103"/>
      <c r="Q482" s="103"/>
      <c r="R482" s="103"/>
      <c r="S482" s="103"/>
      <c r="T482" s="103"/>
    </row>
    <row r="483" spans="16:20">
      <c r="P483" s="103"/>
      <c r="Q483" s="103"/>
      <c r="R483" s="103"/>
      <c r="S483" s="103"/>
      <c r="T483" s="103"/>
    </row>
    <row r="484" spans="16:20">
      <c r="P484" s="103"/>
      <c r="Q484" s="103"/>
      <c r="R484" s="103"/>
      <c r="S484" s="103"/>
      <c r="T484" s="103"/>
    </row>
    <row r="485" spans="16:20">
      <c r="P485" s="103"/>
      <c r="Q485" s="103"/>
      <c r="R485" s="103"/>
      <c r="S485" s="103"/>
      <c r="T485" s="103"/>
    </row>
    <row r="486" spans="16:20">
      <c r="P486" s="103"/>
      <c r="Q486" s="103"/>
      <c r="R486" s="103"/>
      <c r="S486" s="103"/>
      <c r="T486" s="103"/>
    </row>
    <row r="487" spans="16:20">
      <c r="P487" s="103"/>
      <c r="Q487" s="103"/>
      <c r="R487" s="103"/>
      <c r="S487" s="103"/>
      <c r="T487" s="103"/>
    </row>
    <row r="488" spans="16:20">
      <c r="P488" s="103"/>
      <c r="Q488" s="103"/>
      <c r="R488" s="103"/>
      <c r="S488" s="103"/>
      <c r="T488" s="103"/>
    </row>
    <row r="489" spans="16:20">
      <c r="P489" s="103"/>
      <c r="Q489" s="103"/>
      <c r="R489" s="103"/>
      <c r="S489" s="103"/>
      <c r="T489" s="103"/>
    </row>
    <row r="490" spans="16:20">
      <c r="P490" s="103"/>
      <c r="Q490" s="103"/>
      <c r="R490" s="103"/>
      <c r="S490" s="103"/>
      <c r="T490" s="103"/>
    </row>
    <row r="491" spans="16:20">
      <c r="P491" s="103"/>
      <c r="Q491" s="103"/>
      <c r="R491" s="103"/>
      <c r="S491" s="103"/>
      <c r="T491" s="103"/>
    </row>
    <row r="492" spans="16:20">
      <c r="P492" s="103"/>
      <c r="Q492" s="103"/>
      <c r="R492" s="103"/>
      <c r="S492" s="103"/>
      <c r="T492" s="103"/>
    </row>
    <row r="493" spans="16:20">
      <c r="P493" s="103"/>
      <c r="Q493" s="103"/>
      <c r="R493" s="103"/>
      <c r="S493" s="103"/>
      <c r="T493" s="103"/>
    </row>
    <row r="494" spans="16:20">
      <c r="P494" s="103"/>
      <c r="Q494" s="103"/>
      <c r="R494" s="103"/>
      <c r="S494" s="103"/>
      <c r="T494" s="103"/>
    </row>
    <row r="495" spans="16:20">
      <c r="P495" s="103"/>
      <c r="Q495" s="103"/>
      <c r="R495" s="103"/>
      <c r="S495" s="103"/>
      <c r="T495" s="103"/>
    </row>
    <row r="496" spans="16:20">
      <c r="P496" s="103"/>
      <c r="Q496" s="103"/>
      <c r="R496" s="103"/>
      <c r="S496" s="103"/>
      <c r="T496" s="103"/>
    </row>
    <row r="497" spans="16:20">
      <c r="P497" s="103"/>
      <c r="Q497" s="103"/>
      <c r="R497" s="103"/>
      <c r="S497" s="103"/>
      <c r="T497" s="103"/>
    </row>
    <row r="498" spans="16:20">
      <c r="P498" s="103"/>
      <c r="Q498" s="103"/>
      <c r="R498" s="103"/>
      <c r="S498" s="103"/>
      <c r="T498" s="103"/>
    </row>
    <row r="499" spans="16:20">
      <c r="P499" s="103"/>
      <c r="Q499" s="103"/>
      <c r="R499" s="103"/>
      <c r="S499" s="103"/>
      <c r="T499" s="103"/>
    </row>
    <row r="500" spans="16:20">
      <c r="P500" s="103"/>
      <c r="Q500" s="103"/>
      <c r="R500" s="103"/>
      <c r="S500" s="103"/>
      <c r="T500" s="103"/>
    </row>
    <row r="501" spans="16:20">
      <c r="P501" s="103"/>
      <c r="Q501" s="103"/>
      <c r="R501" s="103"/>
      <c r="S501" s="103"/>
      <c r="T501" s="103"/>
    </row>
    <row r="502" spans="16:20">
      <c r="P502" s="103"/>
      <c r="Q502" s="103"/>
      <c r="R502" s="103"/>
      <c r="S502" s="103"/>
      <c r="T502" s="103"/>
    </row>
  </sheetData>
  <autoFilter ref="A1:V502" xr:uid="{44CE5C2A-07EB-42DE-80B4-4FBD34FBE7A2}"/>
  <mergeCells count="2">
    <mergeCell ref="U1:U3"/>
    <mergeCell ref="V1:V3"/>
  </mergeCells>
  <phoneticPr fontId="8"/>
  <pageMargins left="0.7" right="0.7" top="0.75" bottom="0.75" header="0.3" footer="0.3"/>
  <pageSetup paperSize="9" scale="26"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0CEC5F-53D1-4FC9-9D53-1DAB11325893}">
  <sheetPr codeName="Sheet4">
    <tabColor rgb="FFFF0000"/>
    <pageSetUpPr fitToPage="1"/>
  </sheetPr>
  <dimension ref="A1:U45"/>
  <sheetViews>
    <sheetView view="pageBreakPreview" topLeftCell="A31" zoomScale="46" zoomScaleNormal="100" zoomScaleSheetLayoutView="46" workbookViewId="0">
      <selection activeCell="N28" sqref="N28"/>
    </sheetView>
  </sheetViews>
  <sheetFormatPr defaultColWidth="8.58203125" defaultRowHeight="20.149999999999999" customHeight="1"/>
  <cols>
    <col min="1" max="1" width="8.08203125" style="349" customWidth="1"/>
    <col min="2" max="2" width="14.58203125" style="349" customWidth="1"/>
    <col min="3" max="3" width="8.58203125" style="347"/>
    <col min="4" max="4" width="14.58203125" style="349" customWidth="1"/>
    <col min="5" max="19" width="30.58203125" style="355" customWidth="1"/>
    <col min="20" max="20" width="10.83203125" style="347" customWidth="1"/>
    <col min="21" max="16384" width="8.58203125" style="347"/>
  </cols>
  <sheetData>
    <row r="1" spans="1:21" s="342" customFormat="1" ht="43.5" customHeight="1">
      <c r="A1" s="357"/>
      <c r="B1" s="357" t="s">
        <v>470</v>
      </c>
      <c r="C1" s="357"/>
      <c r="D1" s="357"/>
      <c r="E1" s="357"/>
      <c r="F1" s="351"/>
      <c r="G1" s="352"/>
      <c r="H1" s="352"/>
      <c r="I1" s="352"/>
      <c r="J1" s="352"/>
      <c r="K1" s="352"/>
      <c r="L1" s="352"/>
      <c r="M1" s="352"/>
      <c r="N1" s="352"/>
      <c r="O1" s="352"/>
      <c r="P1" s="352"/>
      <c r="Q1" s="352"/>
      <c r="R1" s="352"/>
      <c r="S1" s="352"/>
    </row>
    <row r="2" spans="1:21" s="342" customFormat="1" ht="43.5" customHeight="1">
      <c r="A2" s="356"/>
      <c r="B2" s="356">
        <v>1</v>
      </c>
      <c r="C2" s="356">
        <v>2</v>
      </c>
      <c r="D2" s="356">
        <v>3</v>
      </c>
      <c r="E2" s="356">
        <v>4</v>
      </c>
      <c r="F2" s="356">
        <v>5</v>
      </c>
      <c r="G2" s="356">
        <v>6</v>
      </c>
      <c r="H2" s="356">
        <v>7</v>
      </c>
      <c r="I2" s="356">
        <v>8</v>
      </c>
      <c r="J2" s="356">
        <v>9</v>
      </c>
      <c r="K2" s="356">
        <v>10</v>
      </c>
      <c r="L2" s="356">
        <v>11</v>
      </c>
      <c r="M2" s="356">
        <v>12</v>
      </c>
      <c r="N2" s="356">
        <v>13</v>
      </c>
      <c r="O2" s="356">
        <v>14</v>
      </c>
      <c r="P2" s="356">
        <v>15</v>
      </c>
      <c r="Q2" s="356">
        <v>16</v>
      </c>
      <c r="R2" s="356">
        <v>17</v>
      </c>
      <c r="S2" s="356">
        <v>18</v>
      </c>
    </row>
    <row r="3" spans="1:21" ht="93" customHeight="1">
      <c r="A3" s="344"/>
      <c r="B3" s="344" t="s">
        <v>105</v>
      </c>
      <c r="C3" s="343" t="s">
        <v>471</v>
      </c>
      <c r="D3" s="344" t="s">
        <v>107</v>
      </c>
      <c r="E3" s="345" t="s">
        <v>472</v>
      </c>
      <c r="F3" s="345" t="s">
        <v>473</v>
      </c>
      <c r="G3" s="345" t="s">
        <v>474</v>
      </c>
      <c r="H3" s="346" t="s">
        <v>475</v>
      </c>
      <c r="I3" s="346" t="s">
        <v>476</v>
      </c>
      <c r="J3" s="350" t="s">
        <v>477</v>
      </c>
      <c r="K3" s="350" t="s">
        <v>478</v>
      </c>
      <c r="L3" s="350" t="s">
        <v>479</v>
      </c>
      <c r="M3" s="350" t="s">
        <v>480</v>
      </c>
      <c r="N3" s="345" t="s">
        <v>481</v>
      </c>
      <c r="O3" s="345" t="s">
        <v>482</v>
      </c>
      <c r="P3" s="345" t="s">
        <v>483</v>
      </c>
      <c r="Q3" s="345" t="s">
        <v>484</v>
      </c>
      <c r="R3" s="345" t="s">
        <v>485</v>
      </c>
      <c r="S3" s="345" t="s">
        <v>486</v>
      </c>
    </row>
    <row r="4" spans="1:21" ht="232" customHeight="1">
      <c r="A4" s="344" t="s">
        <v>126</v>
      </c>
      <c r="B4" s="631" t="s">
        <v>127</v>
      </c>
      <c r="C4" s="632">
        <v>9999</v>
      </c>
      <c r="D4" s="713" t="s">
        <v>128</v>
      </c>
      <c r="E4" s="633" t="s">
        <v>487</v>
      </c>
      <c r="F4" s="633" t="s">
        <v>488</v>
      </c>
      <c r="G4" s="633" t="s">
        <v>489</v>
      </c>
      <c r="H4" s="633" t="s">
        <v>490</v>
      </c>
      <c r="I4" s="633" t="s">
        <v>491</v>
      </c>
      <c r="J4" s="633" t="s">
        <v>492</v>
      </c>
      <c r="K4" s="633" t="s">
        <v>493</v>
      </c>
      <c r="L4" s="633" t="s">
        <v>494</v>
      </c>
      <c r="M4" s="633" t="s">
        <v>495</v>
      </c>
      <c r="N4" s="633" t="s">
        <v>496</v>
      </c>
      <c r="O4" s="633" t="s">
        <v>497</v>
      </c>
      <c r="P4" s="633" t="s">
        <v>498</v>
      </c>
      <c r="Q4" s="633" t="s">
        <v>499</v>
      </c>
      <c r="R4" s="633" t="s">
        <v>500</v>
      </c>
      <c r="S4" s="633" t="s">
        <v>501</v>
      </c>
      <c r="T4" s="659" t="s">
        <v>124</v>
      </c>
      <c r="U4" s="660" t="s">
        <v>125</v>
      </c>
    </row>
    <row r="5" spans="1:21" ht="93" customHeight="1">
      <c r="A5" s="344">
        <v>1</v>
      </c>
      <c r="B5" s="343" t="s">
        <v>142</v>
      </c>
      <c r="C5" s="348">
        <v>1000</v>
      </c>
      <c r="D5" s="343" t="s">
        <v>502</v>
      </c>
      <c r="E5" s="353" t="s">
        <v>503</v>
      </c>
      <c r="F5" s="354" t="s">
        <v>504</v>
      </c>
      <c r="G5" s="354" t="s">
        <v>505</v>
      </c>
      <c r="H5" s="354" t="s">
        <v>506</v>
      </c>
      <c r="I5" s="354" t="s">
        <v>507</v>
      </c>
      <c r="J5" s="354" t="s">
        <v>508</v>
      </c>
      <c r="K5" s="354" t="s">
        <v>509</v>
      </c>
      <c r="L5" s="354" t="s">
        <v>510</v>
      </c>
      <c r="M5" s="354" t="s">
        <v>509</v>
      </c>
      <c r="N5" s="354" t="s">
        <v>511</v>
      </c>
      <c r="O5" s="354" t="s">
        <v>509</v>
      </c>
      <c r="P5" s="354" t="s">
        <v>509</v>
      </c>
      <c r="Q5" s="354" t="s">
        <v>509</v>
      </c>
      <c r="R5" s="354" t="s">
        <v>509</v>
      </c>
      <c r="S5" s="354" t="s">
        <v>509</v>
      </c>
      <c r="T5" s="659" t="s">
        <v>151</v>
      </c>
      <c r="U5" s="659"/>
    </row>
    <row r="6" spans="1:21" ht="93" customHeight="1">
      <c r="A6" s="344">
        <v>2</v>
      </c>
      <c r="B6" s="343" t="s">
        <v>512</v>
      </c>
      <c r="C6" s="348">
        <v>1001</v>
      </c>
      <c r="D6" s="343" t="s">
        <v>513</v>
      </c>
      <c r="E6" s="353" t="s">
        <v>514</v>
      </c>
      <c r="F6" s="354" t="s">
        <v>515</v>
      </c>
      <c r="G6" s="354" t="s">
        <v>516</v>
      </c>
      <c r="H6" s="354" t="s">
        <v>517</v>
      </c>
      <c r="I6" s="354" t="s">
        <v>518</v>
      </c>
      <c r="J6" s="354" t="s">
        <v>509</v>
      </c>
      <c r="K6" s="354" t="s">
        <v>519</v>
      </c>
      <c r="L6" s="354" t="s">
        <v>509</v>
      </c>
      <c r="M6" s="354" t="s">
        <v>509</v>
      </c>
      <c r="N6" s="354" t="s">
        <v>509</v>
      </c>
      <c r="O6" s="354" t="s">
        <v>509</v>
      </c>
      <c r="P6" s="354" t="s">
        <v>509</v>
      </c>
      <c r="Q6" s="354" t="s">
        <v>509</v>
      </c>
      <c r="R6" s="354" t="s">
        <v>520</v>
      </c>
      <c r="S6" s="354" t="s">
        <v>509</v>
      </c>
      <c r="T6" s="659" t="s">
        <v>151</v>
      </c>
      <c r="U6" s="659"/>
    </row>
    <row r="7" spans="1:21" ht="93" customHeight="1">
      <c r="A7" s="344">
        <v>3</v>
      </c>
      <c r="B7" s="343" t="s">
        <v>521</v>
      </c>
      <c r="C7" s="348">
        <v>1002</v>
      </c>
      <c r="D7" s="343" t="s">
        <v>168</v>
      </c>
      <c r="E7" s="730" t="s">
        <v>522</v>
      </c>
      <c r="F7" s="731" t="s">
        <v>523</v>
      </c>
      <c r="G7" s="731" t="s">
        <v>524</v>
      </c>
      <c r="H7" s="731" t="s">
        <v>525</v>
      </c>
      <c r="I7" s="731" t="s">
        <v>526</v>
      </c>
      <c r="J7" s="731" t="s">
        <v>527</v>
      </c>
      <c r="K7" s="731" t="s">
        <v>509</v>
      </c>
      <c r="L7" s="731" t="s">
        <v>509</v>
      </c>
      <c r="M7" s="731" t="s">
        <v>509</v>
      </c>
      <c r="N7" s="731" t="s">
        <v>509</v>
      </c>
      <c r="O7" s="731" t="s">
        <v>509</v>
      </c>
      <c r="P7" s="731" t="s">
        <v>528</v>
      </c>
      <c r="Q7" s="354" t="s">
        <v>509</v>
      </c>
      <c r="R7" s="731" t="s">
        <v>529</v>
      </c>
      <c r="S7" s="354" t="s">
        <v>509</v>
      </c>
      <c r="T7" s="659" t="s">
        <v>151</v>
      </c>
      <c r="U7" s="659"/>
    </row>
    <row r="8" spans="1:21" ht="93" customHeight="1">
      <c r="A8" s="344">
        <v>4</v>
      </c>
      <c r="B8" s="343" t="s">
        <v>530</v>
      </c>
      <c r="C8" s="348">
        <v>1003</v>
      </c>
      <c r="D8" s="343" t="s">
        <v>531</v>
      </c>
      <c r="E8" s="353" t="s">
        <v>532</v>
      </c>
      <c r="F8" s="354" t="s">
        <v>533</v>
      </c>
      <c r="G8" s="354" t="s">
        <v>534</v>
      </c>
      <c r="H8" s="354" t="s">
        <v>535</v>
      </c>
      <c r="I8" s="354" t="s">
        <v>536</v>
      </c>
      <c r="J8" s="354" t="s">
        <v>509</v>
      </c>
      <c r="K8" s="354" t="s">
        <v>537</v>
      </c>
      <c r="L8" s="354" t="s">
        <v>509</v>
      </c>
      <c r="M8" s="354" t="s">
        <v>538</v>
      </c>
      <c r="N8" s="354" t="s">
        <v>509</v>
      </c>
      <c r="O8" s="354" t="s">
        <v>509</v>
      </c>
      <c r="P8" s="354" t="s">
        <v>509</v>
      </c>
      <c r="Q8" s="354" t="s">
        <v>509</v>
      </c>
      <c r="R8" s="354" t="s">
        <v>539</v>
      </c>
      <c r="S8" s="354" t="s">
        <v>509</v>
      </c>
      <c r="T8" s="659" t="s">
        <v>151</v>
      </c>
      <c r="U8" s="659"/>
    </row>
    <row r="9" spans="1:21" ht="75.650000000000006" customHeight="1">
      <c r="A9" s="344">
        <v>5</v>
      </c>
      <c r="B9" s="343" t="s">
        <v>540</v>
      </c>
      <c r="C9" s="348">
        <v>1004</v>
      </c>
      <c r="D9" s="343" t="s">
        <v>541</v>
      </c>
      <c r="E9" s="353" t="s">
        <v>542</v>
      </c>
      <c r="F9" s="354" t="s">
        <v>543</v>
      </c>
      <c r="G9" s="354" t="s">
        <v>544</v>
      </c>
      <c r="H9" s="354" t="s">
        <v>545</v>
      </c>
      <c r="I9" s="354" t="s">
        <v>546</v>
      </c>
      <c r="J9" s="354" t="s">
        <v>509</v>
      </c>
      <c r="K9" s="354" t="s">
        <v>547</v>
      </c>
      <c r="L9" s="354" t="s">
        <v>509</v>
      </c>
      <c r="M9" s="354" t="s">
        <v>548</v>
      </c>
      <c r="N9" s="354" t="s">
        <v>509</v>
      </c>
      <c r="O9" s="354" t="s">
        <v>549</v>
      </c>
      <c r="P9" s="354" t="s">
        <v>550</v>
      </c>
      <c r="Q9" s="354" t="s">
        <v>509</v>
      </c>
      <c r="R9" s="354" t="s">
        <v>509</v>
      </c>
      <c r="S9" s="354" t="s">
        <v>509</v>
      </c>
      <c r="T9" s="659" t="s">
        <v>151</v>
      </c>
      <c r="U9" s="659"/>
    </row>
    <row r="10" spans="1:21" ht="70" customHeight="1">
      <c r="A10" s="344">
        <v>6</v>
      </c>
      <c r="B10" s="343" t="s">
        <v>551</v>
      </c>
      <c r="C10" s="348">
        <v>1005</v>
      </c>
      <c r="D10" s="343" t="s">
        <v>552</v>
      </c>
      <c r="E10" s="730" t="s">
        <v>553</v>
      </c>
      <c r="F10" s="731" t="s">
        <v>554</v>
      </c>
      <c r="G10" s="731" t="s">
        <v>555</v>
      </c>
      <c r="H10" s="731" t="s">
        <v>556</v>
      </c>
      <c r="I10" s="731" t="s">
        <v>557</v>
      </c>
      <c r="J10" s="731" t="s">
        <v>558</v>
      </c>
      <c r="K10" s="731" t="s">
        <v>559</v>
      </c>
      <c r="L10" s="354" t="s">
        <v>509</v>
      </c>
      <c r="M10" s="731" t="s">
        <v>560</v>
      </c>
      <c r="N10" s="354" t="s">
        <v>509</v>
      </c>
      <c r="O10" s="354" t="s">
        <v>509</v>
      </c>
      <c r="P10" s="354" t="s">
        <v>509</v>
      </c>
      <c r="Q10" s="354" t="s">
        <v>509</v>
      </c>
      <c r="R10" s="731" t="s">
        <v>561</v>
      </c>
      <c r="S10" s="354" t="s">
        <v>509</v>
      </c>
      <c r="T10" s="659" t="s">
        <v>151</v>
      </c>
      <c r="U10" s="659"/>
    </row>
    <row r="11" spans="1:21" ht="70" customHeight="1">
      <c r="A11" s="344">
        <v>7</v>
      </c>
      <c r="B11" s="343" t="s">
        <v>562</v>
      </c>
      <c r="C11" s="348">
        <v>1006</v>
      </c>
      <c r="D11" s="343" t="s">
        <v>563</v>
      </c>
      <c r="E11" s="353" t="s">
        <v>564</v>
      </c>
      <c r="F11" s="354" t="s">
        <v>565</v>
      </c>
      <c r="G11" s="354" t="s">
        <v>566</v>
      </c>
      <c r="H11" s="354" t="s">
        <v>567</v>
      </c>
      <c r="I11" s="354" t="s">
        <v>568</v>
      </c>
      <c r="J11" s="354" t="s">
        <v>569</v>
      </c>
      <c r="K11" s="354" t="s">
        <v>509</v>
      </c>
      <c r="L11" s="354" t="s">
        <v>509</v>
      </c>
      <c r="M11" s="354" t="s">
        <v>570</v>
      </c>
      <c r="N11" s="354" t="s">
        <v>571</v>
      </c>
      <c r="O11" s="354" t="s">
        <v>509</v>
      </c>
      <c r="P11" s="354" t="s">
        <v>572</v>
      </c>
      <c r="Q11" s="354" t="s">
        <v>509</v>
      </c>
      <c r="R11" s="354" t="s">
        <v>573</v>
      </c>
      <c r="S11" s="354" t="s">
        <v>509</v>
      </c>
      <c r="T11" s="659" t="s">
        <v>151</v>
      </c>
      <c r="U11" s="659"/>
    </row>
    <row r="12" spans="1:21" ht="70" customHeight="1">
      <c r="A12" s="344">
        <v>8</v>
      </c>
      <c r="B12" s="343" t="s">
        <v>574</v>
      </c>
      <c r="C12" s="348">
        <v>1007</v>
      </c>
      <c r="D12" s="343" t="s">
        <v>575</v>
      </c>
      <c r="E12" s="353" t="s">
        <v>576</v>
      </c>
      <c r="F12" s="354" t="s">
        <v>577</v>
      </c>
      <c r="G12" s="354" t="s">
        <v>578</v>
      </c>
      <c r="H12" s="354" t="s">
        <v>579</v>
      </c>
      <c r="I12" s="354" t="s">
        <v>580</v>
      </c>
      <c r="J12" s="354" t="s">
        <v>509</v>
      </c>
      <c r="K12" s="354" t="s">
        <v>509</v>
      </c>
      <c r="L12" s="354" t="s">
        <v>509</v>
      </c>
      <c r="M12" s="354" t="s">
        <v>581</v>
      </c>
      <c r="N12" s="354" t="s">
        <v>582</v>
      </c>
      <c r="O12" s="354" t="s">
        <v>509</v>
      </c>
      <c r="P12" s="354" t="s">
        <v>509</v>
      </c>
      <c r="Q12" s="354" t="s">
        <v>509</v>
      </c>
      <c r="R12" s="354" t="s">
        <v>509</v>
      </c>
      <c r="S12" s="354" t="s">
        <v>509</v>
      </c>
      <c r="T12" s="659" t="s">
        <v>151</v>
      </c>
      <c r="U12" s="659"/>
    </row>
    <row r="13" spans="1:21" ht="93" customHeight="1">
      <c r="A13" s="344">
        <v>9</v>
      </c>
      <c r="B13" s="343" t="s">
        <v>583</v>
      </c>
      <c r="C13" s="348">
        <v>1008</v>
      </c>
      <c r="D13" s="343" t="s">
        <v>584</v>
      </c>
      <c r="E13" s="353" t="s">
        <v>585</v>
      </c>
      <c r="F13" s="354" t="s">
        <v>586</v>
      </c>
      <c r="G13" s="354" t="s">
        <v>587</v>
      </c>
      <c r="H13" s="354" t="s">
        <v>588</v>
      </c>
      <c r="I13" s="354" t="s">
        <v>589</v>
      </c>
      <c r="J13" s="354" t="s">
        <v>509</v>
      </c>
      <c r="K13" s="354" t="s">
        <v>509</v>
      </c>
      <c r="L13" s="354" t="s">
        <v>509</v>
      </c>
      <c r="M13" s="354" t="s">
        <v>590</v>
      </c>
      <c r="N13" s="354" t="s">
        <v>591</v>
      </c>
      <c r="O13" s="354" t="s">
        <v>592</v>
      </c>
      <c r="P13" s="354" t="s">
        <v>593</v>
      </c>
      <c r="Q13" s="354" t="s">
        <v>594</v>
      </c>
      <c r="R13" s="354" t="s">
        <v>595</v>
      </c>
      <c r="S13" s="354" t="s">
        <v>509</v>
      </c>
      <c r="T13" s="659" t="s">
        <v>151</v>
      </c>
      <c r="U13" s="659"/>
    </row>
    <row r="14" spans="1:21" ht="93" customHeight="1">
      <c r="A14" s="344">
        <v>10</v>
      </c>
      <c r="B14" s="343" t="s">
        <v>596</v>
      </c>
      <c r="C14" s="348">
        <v>1009</v>
      </c>
      <c r="D14" s="343" t="s">
        <v>597</v>
      </c>
      <c r="E14" s="353" t="s">
        <v>598</v>
      </c>
      <c r="F14" s="354" t="s">
        <v>599</v>
      </c>
      <c r="G14" s="354" t="s">
        <v>600</v>
      </c>
      <c r="H14" s="354" t="s">
        <v>601</v>
      </c>
      <c r="I14" s="354" t="s">
        <v>602</v>
      </c>
      <c r="J14" s="354" t="s">
        <v>509</v>
      </c>
      <c r="K14" s="354" t="s">
        <v>603</v>
      </c>
      <c r="L14" s="354" t="s">
        <v>509</v>
      </c>
      <c r="M14" s="354" t="s">
        <v>509</v>
      </c>
      <c r="N14" s="354" t="s">
        <v>604</v>
      </c>
      <c r="O14" s="354" t="s">
        <v>605</v>
      </c>
      <c r="P14" s="354" t="s">
        <v>509</v>
      </c>
      <c r="Q14" s="354" t="s">
        <v>509</v>
      </c>
      <c r="R14" s="354" t="s">
        <v>606</v>
      </c>
      <c r="S14" s="354" t="s">
        <v>509</v>
      </c>
      <c r="T14" s="659" t="s">
        <v>151</v>
      </c>
      <c r="U14" s="659"/>
    </row>
    <row r="15" spans="1:21" ht="93" customHeight="1">
      <c r="A15" s="344">
        <v>11</v>
      </c>
      <c r="B15" s="343" t="s">
        <v>607</v>
      </c>
      <c r="C15" s="348">
        <v>1010</v>
      </c>
      <c r="D15" s="343" t="s">
        <v>608</v>
      </c>
      <c r="E15" s="353" t="s">
        <v>609</v>
      </c>
      <c r="F15" s="354" t="s">
        <v>610</v>
      </c>
      <c r="G15" s="354" t="s">
        <v>611</v>
      </c>
      <c r="H15" s="354" t="s">
        <v>612</v>
      </c>
      <c r="I15" s="354" t="s">
        <v>613</v>
      </c>
      <c r="J15" s="354" t="s">
        <v>509</v>
      </c>
      <c r="K15" s="354" t="s">
        <v>614</v>
      </c>
      <c r="L15" s="354" t="s">
        <v>509</v>
      </c>
      <c r="M15" s="354" t="s">
        <v>509</v>
      </c>
      <c r="N15" s="354" t="s">
        <v>509</v>
      </c>
      <c r="O15" s="354" t="s">
        <v>509</v>
      </c>
      <c r="P15" s="354" t="s">
        <v>615</v>
      </c>
      <c r="Q15" s="354" t="s">
        <v>509</v>
      </c>
      <c r="R15" s="354" t="s">
        <v>616</v>
      </c>
      <c r="S15" s="354" t="s">
        <v>509</v>
      </c>
      <c r="T15" s="659" t="s">
        <v>151</v>
      </c>
      <c r="U15" s="659"/>
    </row>
    <row r="16" spans="1:21" ht="126.65" customHeight="1">
      <c r="A16" s="344">
        <v>12</v>
      </c>
      <c r="B16" s="343" t="s">
        <v>254</v>
      </c>
      <c r="C16" s="348">
        <v>1011</v>
      </c>
      <c r="D16" s="343" t="s">
        <v>617</v>
      </c>
      <c r="E16" s="711" t="s">
        <v>618</v>
      </c>
      <c r="F16" s="712" t="s">
        <v>619</v>
      </c>
      <c r="G16" s="712" t="s">
        <v>620</v>
      </c>
      <c r="H16" s="712" t="s">
        <v>621</v>
      </c>
      <c r="I16" s="712" t="s">
        <v>622</v>
      </c>
      <c r="J16" s="712" t="s">
        <v>509</v>
      </c>
      <c r="K16" s="712" t="s">
        <v>509</v>
      </c>
      <c r="L16" s="712" t="s">
        <v>509</v>
      </c>
      <c r="M16" s="712" t="s">
        <v>623</v>
      </c>
      <c r="N16" s="712" t="s">
        <v>624</v>
      </c>
      <c r="O16" s="712" t="s">
        <v>625</v>
      </c>
      <c r="P16" s="712" t="s">
        <v>626</v>
      </c>
      <c r="Q16" s="712" t="s">
        <v>509</v>
      </c>
      <c r="R16" s="712" t="s">
        <v>627</v>
      </c>
      <c r="S16" s="354" t="s">
        <v>509</v>
      </c>
      <c r="T16" s="659" t="s">
        <v>151</v>
      </c>
      <c r="U16" s="659"/>
    </row>
    <row r="17" spans="1:21" ht="93" customHeight="1">
      <c r="A17" s="344">
        <v>13</v>
      </c>
      <c r="B17" s="343" t="s">
        <v>628</v>
      </c>
      <c r="C17" s="348">
        <v>1012</v>
      </c>
      <c r="D17" s="343" t="s">
        <v>629</v>
      </c>
      <c r="E17" s="711" t="s">
        <v>630</v>
      </c>
      <c r="F17" s="712" t="s">
        <v>631</v>
      </c>
      <c r="G17" s="712" t="s">
        <v>632</v>
      </c>
      <c r="H17" s="712" t="s">
        <v>633</v>
      </c>
      <c r="I17" s="712" t="s">
        <v>568</v>
      </c>
      <c r="J17" s="712" t="s">
        <v>634</v>
      </c>
      <c r="K17" s="712" t="s">
        <v>635</v>
      </c>
      <c r="L17" s="712" t="s">
        <v>509</v>
      </c>
      <c r="M17" s="712" t="s">
        <v>636</v>
      </c>
      <c r="N17" s="712" t="s">
        <v>509</v>
      </c>
      <c r="O17" s="712" t="s">
        <v>509</v>
      </c>
      <c r="P17" s="712" t="s">
        <v>637</v>
      </c>
      <c r="Q17" s="712" t="s">
        <v>638</v>
      </c>
      <c r="R17" s="712" t="s">
        <v>639</v>
      </c>
      <c r="S17" s="354" t="s">
        <v>509</v>
      </c>
      <c r="T17" s="659" t="s">
        <v>151</v>
      </c>
      <c r="U17" s="659"/>
    </row>
    <row r="18" spans="1:21" ht="93" customHeight="1">
      <c r="A18" s="344">
        <v>14</v>
      </c>
      <c r="B18" s="343" t="s">
        <v>640</v>
      </c>
      <c r="C18" s="348">
        <v>1013</v>
      </c>
      <c r="D18" s="343" t="s">
        <v>641</v>
      </c>
      <c r="E18" s="711" t="s">
        <v>642</v>
      </c>
      <c r="F18" s="712" t="s">
        <v>643</v>
      </c>
      <c r="G18" s="712" t="s">
        <v>644</v>
      </c>
      <c r="H18" s="712" t="s">
        <v>645</v>
      </c>
      <c r="I18" s="712" t="s">
        <v>646</v>
      </c>
      <c r="J18" s="712" t="s">
        <v>509</v>
      </c>
      <c r="K18" s="712" t="s">
        <v>647</v>
      </c>
      <c r="L18" s="712" t="s">
        <v>509</v>
      </c>
      <c r="M18" s="712" t="s">
        <v>509</v>
      </c>
      <c r="N18" s="712" t="s">
        <v>648</v>
      </c>
      <c r="O18" s="712" t="s">
        <v>509</v>
      </c>
      <c r="P18" s="712" t="s">
        <v>509</v>
      </c>
      <c r="Q18" s="712" t="s">
        <v>509</v>
      </c>
      <c r="R18" s="712" t="s">
        <v>649</v>
      </c>
      <c r="S18" s="354" t="s">
        <v>509</v>
      </c>
      <c r="T18" s="659" t="s">
        <v>151</v>
      </c>
      <c r="U18" s="659"/>
    </row>
    <row r="19" spans="1:21" ht="93" customHeight="1">
      <c r="A19" s="344">
        <v>15</v>
      </c>
      <c r="B19" s="343" t="s">
        <v>650</v>
      </c>
      <c r="C19" s="348">
        <v>1014</v>
      </c>
      <c r="D19" s="343" t="s">
        <v>284</v>
      </c>
      <c r="E19" s="711" t="s">
        <v>651</v>
      </c>
      <c r="F19" s="712" t="s">
        <v>652</v>
      </c>
      <c r="G19" s="712" t="s">
        <v>653</v>
      </c>
      <c r="H19" s="712" t="s">
        <v>654</v>
      </c>
      <c r="I19" s="712" t="s">
        <v>655</v>
      </c>
      <c r="J19" s="712" t="s">
        <v>656</v>
      </c>
      <c r="K19" s="712" t="s">
        <v>509</v>
      </c>
      <c r="L19" s="712" t="s">
        <v>509</v>
      </c>
      <c r="M19" s="712" t="s">
        <v>509</v>
      </c>
      <c r="N19" s="712" t="s">
        <v>509</v>
      </c>
      <c r="O19" s="712" t="s">
        <v>657</v>
      </c>
      <c r="P19" s="712" t="s">
        <v>509</v>
      </c>
      <c r="Q19" s="712" t="s">
        <v>509</v>
      </c>
      <c r="R19" s="712" t="s">
        <v>658</v>
      </c>
      <c r="S19" s="354" t="s">
        <v>509</v>
      </c>
      <c r="T19" s="659" t="s">
        <v>151</v>
      </c>
      <c r="U19" s="659"/>
    </row>
    <row r="20" spans="1:21" ht="93" customHeight="1">
      <c r="A20" s="344">
        <v>16</v>
      </c>
      <c r="B20" s="343" t="s">
        <v>659</v>
      </c>
      <c r="C20" s="348">
        <v>1015</v>
      </c>
      <c r="D20" s="343" t="s">
        <v>660</v>
      </c>
      <c r="E20" s="711" t="s">
        <v>661</v>
      </c>
      <c r="F20" s="712" t="s">
        <v>662</v>
      </c>
      <c r="G20" s="712" t="s">
        <v>663</v>
      </c>
      <c r="H20" s="712" t="s">
        <v>664</v>
      </c>
      <c r="I20" s="712" t="s">
        <v>665</v>
      </c>
      <c r="J20" s="712" t="s">
        <v>509</v>
      </c>
      <c r="K20" s="712" t="s">
        <v>509</v>
      </c>
      <c r="L20" s="712" t="s">
        <v>509</v>
      </c>
      <c r="M20" s="712" t="s">
        <v>666</v>
      </c>
      <c r="N20" s="712" t="s">
        <v>509</v>
      </c>
      <c r="O20" s="712" t="s">
        <v>509</v>
      </c>
      <c r="P20" s="712" t="s">
        <v>509</v>
      </c>
      <c r="Q20" s="712" t="s">
        <v>509</v>
      </c>
      <c r="R20" s="712" t="s">
        <v>509</v>
      </c>
      <c r="S20" s="712" t="s">
        <v>509</v>
      </c>
      <c r="T20" s="659" t="s">
        <v>151</v>
      </c>
      <c r="U20" s="659"/>
    </row>
    <row r="21" spans="1:21" ht="93" customHeight="1">
      <c r="A21" s="344">
        <v>17</v>
      </c>
      <c r="B21" s="343" t="s">
        <v>667</v>
      </c>
      <c r="C21" s="348">
        <v>1016</v>
      </c>
      <c r="D21" s="343" t="s">
        <v>668</v>
      </c>
      <c r="E21" s="711" t="s">
        <v>669</v>
      </c>
      <c r="F21" s="712" t="s">
        <v>670</v>
      </c>
      <c r="G21" s="712" t="s">
        <v>671</v>
      </c>
      <c r="H21" s="712" t="s">
        <v>672</v>
      </c>
      <c r="I21" s="712" t="s">
        <v>673</v>
      </c>
      <c r="J21" s="712" t="s">
        <v>509</v>
      </c>
      <c r="K21" s="712" t="s">
        <v>674</v>
      </c>
      <c r="L21" s="712" t="s">
        <v>675</v>
      </c>
      <c r="M21" s="712" t="s">
        <v>509</v>
      </c>
      <c r="N21" s="712" t="s">
        <v>676</v>
      </c>
      <c r="O21" s="712" t="s">
        <v>509</v>
      </c>
      <c r="P21" s="712" t="s">
        <v>509</v>
      </c>
      <c r="Q21" s="712" t="s">
        <v>509</v>
      </c>
      <c r="R21" s="712" t="s">
        <v>677</v>
      </c>
      <c r="S21" s="354" t="s">
        <v>509</v>
      </c>
      <c r="T21" s="659" t="s">
        <v>151</v>
      </c>
      <c r="U21" s="659"/>
    </row>
    <row r="22" spans="1:21" ht="93" customHeight="1">
      <c r="A22" s="344">
        <v>18</v>
      </c>
      <c r="B22" s="343" t="s">
        <v>678</v>
      </c>
      <c r="C22" s="348">
        <v>1017</v>
      </c>
      <c r="D22" s="343" t="s">
        <v>679</v>
      </c>
      <c r="E22" s="711" t="s">
        <v>680</v>
      </c>
      <c r="F22" s="712" t="s">
        <v>681</v>
      </c>
      <c r="G22" s="712" t="s">
        <v>682</v>
      </c>
      <c r="H22" s="712" t="s">
        <v>683</v>
      </c>
      <c r="I22" s="712" t="s">
        <v>684</v>
      </c>
      <c r="J22" s="712" t="s">
        <v>685</v>
      </c>
      <c r="K22" s="712" t="s">
        <v>686</v>
      </c>
      <c r="L22" s="712" t="s">
        <v>687</v>
      </c>
      <c r="M22" s="712" t="s">
        <v>688</v>
      </c>
      <c r="N22" s="712" t="s">
        <v>509</v>
      </c>
      <c r="O22" s="712" t="s">
        <v>509</v>
      </c>
      <c r="P22" s="712" t="s">
        <v>509</v>
      </c>
      <c r="Q22" s="712" t="s">
        <v>509</v>
      </c>
      <c r="R22" s="712" t="s">
        <v>509</v>
      </c>
      <c r="S22" s="712" t="s">
        <v>509</v>
      </c>
      <c r="T22" s="659" t="s">
        <v>151</v>
      </c>
      <c r="U22" s="659"/>
    </row>
    <row r="23" spans="1:21" ht="93" customHeight="1">
      <c r="A23" s="344">
        <v>19</v>
      </c>
      <c r="B23" s="343" t="s">
        <v>689</v>
      </c>
      <c r="C23" s="348">
        <v>1018</v>
      </c>
      <c r="D23" s="343" t="s">
        <v>690</v>
      </c>
      <c r="E23" s="711" t="s">
        <v>691</v>
      </c>
      <c r="F23" s="712" t="s">
        <v>692</v>
      </c>
      <c r="G23" s="712" t="s">
        <v>693</v>
      </c>
      <c r="H23" s="712" t="s">
        <v>694</v>
      </c>
      <c r="I23" s="712" t="s">
        <v>695</v>
      </c>
      <c r="J23" s="712" t="s">
        <v>696</v>
      </c>
      <c r="K23" s="712" t="s">
        <v>509</v>
      </c>
      <c r="L23" s="712" t="s">
        <v>509</v>
      </c>
      <c r="M23" s="712" t="s">
        <v>509</v>
      </c>
      <c r="N23" s="712" t="s">
        <v>509</v>
      </c>
      <c r="O23" s="712" t="s">
        <v>509</v>
      </c>
      <c r="P23" s="712" t="s">
        <v>509</v>
      </c>
      <c r="Q23" s="712" t="s">
        <v>509</v>
      </c>
      <c r="R23" s="712" t="s">
        <v>509</v>
      </c>
      <c r="S23" s="354" t="s">
        <v>509</v>
      </c>
      <c r="T23" s="659" t="s">
        <v>151</v>
      </c>
      <c r="U23" s="659"/>
    </row>
    <row r="24" spans="1:21" ht="93" customHeight="1">
      <c r="A24" s="344">
        <v>20</v>
      </c>
      <c r="B24" s="343" t="s">
        <v>697</v>
      </c>
      <c r="C24" s="348">
        <v>1019</v>
      </c>
      <c r="D24" s="343" t="s">
        <v>698</v>
      </c>
      <c r="E24" s="711" t="s">
        <v>699</v>
      </c>
      <c r="F24" s="712" t="s">
        <v>700</v>
      </c>
      <c r="G24" s="712" t="s">
        <v>701</v>
      </c>
      <c r="H24" s="712" t="s">
        <v>702</v>
      </c>
      <c r="I24" s="712" t="s">
        <v>703</v>
      </c>
      <c r="J24" s="712" t="s">
        <v>509</v>
      </c>
      <c r="K24" s="712" t="s">
        <v>509</v>
      </c>
      <c r="L24" s="712" t="s">
        <v>509</v>
      </c>
      <c r="M24" s="712" t="s">
        <v>704</v>
      </c>
      <c r="N24" s="712" t="s">
        <v>509</v>
      </c>
      <c r="O24" s="712" t="s">
        <v>509</v>
      </c>
      <c r="P24" s="712" t="s">
        <v>509</v>
      </c>
      <c r="Q24" s="712" t="s">
        <v>509</v>
      </c>
      <c r="R24" s="712" t="s">
        <v>705</v>
      </c>
      <c r="S24" s="354" t="s">
        <v>509</v>
      </c>
      <c r="T24" s="659" t="s">
        <v>151</v>
      </c>
      <c r="U24" s="659"/>
    </row>
    <row r="25" spans="1:21" ht="93" customHeight="1">
      <c r="A25" s="344">
        <v>21</v>
      </c>
      <c r="B25" s="343" t="s">
        <v>706</v>
      </c>
      <c r="C25" s="348">
        <v>1020</v>
      </c>
      <c r="D25" s="343" t="s">
        <v>707</v>
      </c>
      <c r="E25" s="711" t="s">
        <v>708</v>
      </c>
      <c r="F25" s="712" t="s">
        <v>709</v>
      </c>
      <c r="G25" s="712" t="s">
        <v>710</v>
      </c>
      <c r="H25" s="712" t="s">
        <v>711</v>
      </c>
      <c r="I25" s="712" t="s">
        <v>712</v>
      </c>
      <c r="J25" s="712" t="s">
        <v>509</v>
      </c>
      <c r="K25" s="712" t="s">
        <v>713</v>
      </c>
      <c r="L25" s="712" t="s">
        <v>509</v>
      </c>
      <c r="M25" s="712" t="s">
        <v>509</v>
      </c>
      <c r="N25" s="712" t="s">
        <v>714</v>
      </c>
      <c r="O25" s="712" t="s">
        <v>715</v>
      </c>
      <c r="P25" s="712" t="s">
        <v>716</v>
      </c>
      <c r="Q25" s="712" t="s">
        <v>717</v>
      </c>
      <c r="R25" s="712" t="s">
        <v>718</v>
      </c>
      <c r="S25" s="354" t="s">
        <v>509</v>
      </c>
      <c r="T25" s="659" t="s">
        <v>151</v>
      </c>
      <c r="U25" s="659"/>
    </row>
    <row r="26" spans="1:21" ht="93" customHeight="1">
      <c r="A26" s="344">
        <v>22</v>
      </c>
      <c r="B26" s="343" t="s">
        <v>719</v>
      </c>
      <c r="C26" s="348">
        <v>1021</v>
      </c>
      <c r="D26" s="343" t="s">
        <v>720</v>
      </c>
      <c r="E26" s="711" t="s">
        <v>721</v>
      </c>
      <c r="F26" s="712" t="s">
        <v>722</v>
      </c>
      <c r="G26" s="712" t="s">
        <v>723</v>
      </c>
      <c r="H26" s="712" t="s">
        <v>724</v>
      </c>
      <c r="I26" s="712" t="s">
        <v>568</v>
      </c>
      <c r="J26" s="712" t="s">
        <v>725</v>
      </c>
      <c r="K26" s="712" t="s">
        <v>509</v>
      </c>
      <c r="L26" s="712" t="s">
        <v>509</v>
      </c>
      <c r="M26" s="712" t="s">
        <v>726</v>
      </c>
      <c r="N26" s="712" t="s">
        <v>509</v>
      </c>
      <c r="O26" s="712" t="s">
        <v>509</v>
      </c>
      <c r="P26" s="712" t="s">
        <v>727</v>
      </c>
      <c r="Q26" s="712" t="s">
        <v>728</v>
      </c>
      <c r="R26" s="712" t="s">
        <v>729</v>
      </c>
      <c r="S26" s="354" t="s">
        <v>509</v>
      </c>
      <c r="T26" s="659" t="s">
        <v>151</v>
      </c>
      <c r="U26" s="659"/>
    </row>
    <row r="27" spans="1:21" ht="93" customHeight="1">
      <c r="A27" s="344">
        <v>23</v>
      </c>
      <c r="B27" s="343" t="s">
        <v>730</v>
      </c>
      <c r="C27" s="348">
        <v>1022</v>
      </c>
      <c r="D27" s="343" t="s">
        <v>349</v>
      </c>
      <c r="E27" s="711" t="s">
        <v>731</v>
      </c>
      <c r="F27" s="712" t="s">
        <v>732</v>
      </c>
      <c r="G27" s="712" t="s">
        <v>733</v>
      </c>
      <c r="H27" s="712" t="s">
        <v>734</v>
      </c>
      <c r="I27" s="712" t="s">
        <v>735</v>
      </c>
      <c r="J27" s="712" t="s">
        <v>736</v>
      </c>
      <c r="K27" s="712" t="s">
        <v>509</v>
      </c>
      <c r="L27" s="712" t="s">
        <v>509</v>
      </c>
      <c r="M27" s="712" t="s">
        <v>509</v>
      </c>
      <c r="N27" s="712" t="s">
        <v>509</v>
      </c>
      <c r="O27" s="712" t="s">
        <v>509</v>
      </c>
      <c r="P27" s="712" t="s">
        <v>509</v>
      </c>
      <c r="Q27" s="712" t="s">
        <v>509</v>
      </c>
      <c r="R27" s="712" t="s">
        <v>509</v>
      </c>
      <c r="S27" s="712" t="s">
        <v>509</v>
      </c>
      <c r="T27" s="659" t="s">
        <v>151</v>
      </c>
      <c r="U27" s="659"/>
    </row>
    <row r="28" spans="1:21" ht="93" customHeight="1">
      <c r="A28" s="344">
        <v>24</v>
      </c>
      <c r="B28" s="343" t="s">
        <v>737</v>
      </c>
      <c r="C28" s="348">
        <v>1023</v>
      </c>
      <c r="D28" s="343" t="s">
        <v>738</v>
      </c>
      <c r="E28" s="711" t="s">
        <v>739</v>
      </c>
      <c r="F28" s="712" t="s">
        <v>740</v>
      </c>
      <c r="G28" s="712" t="s">
        <v>741</v>
      </c>
      <c r="H28" s="712" t="s">
        <v>742</v>
      </c>
      <c r="I28" s="712" t="s">
        <v>743</v>
      </c>
      <c r="J28" s="712" t="s">
        <v>509</v>
      </c>
      <c r="K28" s="712" t="s">
        <v>744</v>
      </c>
      <c r="L28" s="712" t="s">
        <v>509</v>
      </c>
      <c r="M28" s="712" t="s">
        <v>745</v>
      </c>
      <c r="N28" s="712" t="s">
        <v>509</v>
      </c>
      <c r="O28" s="712" t="s">
        <v>746</v>
      </c>
      <c r="P28" s="712" t="s">
        <v>509</v>
      </c>
      <c r="Q28" s="712" t="s">
        <v>509</v>
      </c>
      <c r="R28" s="712" t="s">
        <v>747</v>
      </c>
      <c r="S28" s="712" t="s">
        <v>509</v>
      </c>
      <c r="T28" s="659" t="s">
        <v>151</v>
      </c>
      <c r="U28" s="659"/>
    </row>
    <row r="29" spans="1:21" ht="93" customHeight="1">
      <c r="A29" s="344">
        <v>25</v>
      </c>
      <c r="B29" s="343" t="s">
        <v>748</v>
      </c>
      <c r="C29" s="348">
        <v>1024</v>
      </c>
      <c r="D29" s="343" t="s">
        <v>749</v>
      </c>
      <c r="E29" s="711" t="s">
        <v>750</v>
      </c>
      <c r="F29" s="712" t="s">
        <v>751</v>
      </c>
      <c r="G29" s="712" t="s">
        <v>752</v>
      </c>
      <c r="H29" s="712" t="s">
        <v>753</v>
      </c>
      <c r="I29" s="712" t="s">
        <v>754</v>
      </c>
      <c r="J29" s="712" t="s">
        <v>509</v>
      </c>
      <c r="K29" s="712" t="s">
        <v>509</v>
      </c>
      <c r="L29" s="712" t="s">
        <v>755</v>
      </c>
      <c r="M29" s="712" t="s">
        <v>756</v>
      </c>
      <c r="N29" s="712" t="s">
        <v>509</v>
      </c>
      <c r="O29" s="712" t="s">
        <v>757</v>
      </c>
      <c r="P29" s="712" t="s">
        <v>509</v>
      </c>
      <c r="Q29" s="712" t="s">
        <v>509</v>
      </c>
      <c r="R29" s="712" t="s">
        <v>758</v>
      </c>
      <c r="S29" s="712" t="s">
        <v>509</v>
      </c>
      <c r="T29" s="659" t="s">
        <v>151</v>
      </c>
      <c r="U29" s="659"/>
    </row>
    <row r="30" spans="1:21" ht="93" customHeight="1">
      <c r="A30" s="344">
        <v>26</v>
      </c>
      <c r="B30" s="343" t="s">
        <v>759</v>
      </c>
      <c r="C30" s="348">
        <v>1025</v>
      </c>
      <c r="D30" s="343" t="s">
        <v>760</v>
      </c>
      <c r="E30" s="711" t="s">
        <v>761</v>
      </c>
      <c r="F30" s="712" t="s">
        <v>762</v>
      </c>
      <c r="G30" s="712" t="s">
        <v>763</v>
      </c>
      <c r="H30" s="712" t="s">
        <v>764</v>
      </c>
      <c r="I30" s="712" t="s">
        <v>765</v>
      </c>
      <c r="J30" s="712" t="s">
        <v>509</v>
      </c>
      <c r="K30" s="712" t="s">
        <v>509</v>
      </c>
      <c r="L30" s="712" t="s">
        <v>766</v>
      </c>
      <c r="M30" s="712" t="s">
        <v>509</v>
      </c>
      <c r="N30" s="712" t="s">
        <v>509</v>
      </c>
      <c r="O30" s="712" t="s">
        <v>767</v>
      </c>
      <c r="P30" s="712" t="s">
        <v>509</v>
      </c>
      <c r="Q30" s="712" t="s">
        <v>509</v>
      </c>
      <c r="R30" s="712" t="s">
        <v>509</v>
      </c>
      <c r="S30" s="354" t="s">
        <v>509</v>
      </c>
      <c r="T30" s="659" t="s">
        <v>151</v>
      </c>
      <c r="U30" s="659"/>
    </row>
    <row r="31" spans="1:21" ht="93" customHeight="1">
      <c r="A31" s="344">
        <v>27</v>
      </c>
      <c r="B31" s="343" t="s">
        <v>768</v>
      </c>
      <c r="C31" s="348">
        <v>1026</v>
      </c>
      <c r="D31" s="343" t="s">
        <v>769</v>
      </c>
      <c r="E31" s="711" t="s">
        <v>770</v>
      </c>
      <c r="F31" s="712" t="s">
        <v>771</v>
      </c>
      <c r="G31" s="712" t="s">
        <v>772</v>
      </c>
      <c r="H31" s="712" t="s">
        <v>773</v>
      </c>
      <c r="I31" s="712" t="s">
        <v>568</v>
      </c>
      <c r="J31" s="712" t="s">
        <v>774</v>
      </c>
      <c r="K31" s="712" t="s">
        <v>509</v>
      </c>
      <c r="L31" s="712" t="s">
        <v>509</v>
      </c>
      <c r="M31" s="712" t="s">
        <v>775</v>
      </c>
      <c r="N31" s="712" t="s">
        <v>776</v>
      </c>
      <c r="O31" s="712" t="s">
        <v>509</v>
      </c>
      <c r="P31" s="712" t="s">
        <v>777</v>
      </c>
      <c r="Q31" s="712" t="s">
        <v>728</v>
      </c>
      <c r="R31" s="712" t="s">
        <v>778</v>
      </c>
      <c r="S31" s="354" t="s">
        <v>509</v>
      </c>
      <c r="T31" s="659" t="s">
        <v>151</v>
      </c>
      <c r="U31" s="659"/>
    </row>
    <row r="32" spans="1:21" ht="93" customHeight="1">
      <c r="A32" s="344">
        <v>28</v>
      </c>
      <c r="B32" s="343" t="s">
        <v>779</v>
      </c>
      <c r="C32" s="348">
        <v>1027</v>
      </c>
      <c r="D32" s="343" t="s">
        <v>780</v>
      </c>
      <c r="E32" s="711" t="s">
        <v>1418</v>
      </c>
      <c r="F32" s="712" t="s">
        <v>1419</v>
      </c>
      <c r="G32" s="712" t="s">
        <v>1420</v>
      </c>
      <c r="H32" s="712" t="s">
        <v>1421</v>
      </c>
      <c r="I32" s="712" t="s">
        <v>1422</v>
      </c>
      <c r="J32" s="712" t="s">
        <v>509</v>
      </c>
      <c r="K32" s="712" t="s">
        <v>1423</v>
      </c>
      <c r="L32" s="712" t="s">
        <v>509</v>
      </c>
      <c r="M32" s="712" t="s">
        <v>509</v>
      </c>
      <c r="N32" s="712" t="s">
        <v>1424</v>
      </c>
      <c r="O32" s="712" t="s">
        <v>1425</v>
      </c>
      <c r="P32" s="712" t="s">
        <v>1443</v>
      </c>
      <c r="Q32" s="712" t="s">
        <v>1426</v>
      </c>
      <c r="R32" s="712" t="s">
        <v>1427</v>
      </c>
      <c r="S32" s="354" t="s">
        <v>509</v>
      </c>
      <c r="T32" s="659" t="s">
        <v>151</v>
      </c>
      <c r="U32" s="659"/>
    </row>
    <row r="33" spans="1:21" ht="93" customHeight="1">
      <c r="A33" s="344">
        <v>29</v>
      </c>
      <c r="B33" s="343" t="s">
        <v>781</v>
      </c>
      <c r="C33" s="348">
        <v>1028</v>
      </c>
      <c r="D33" s="343" t="s">
        <v>782</v>
      </c>
      <c r="E33" s="711" t="s">
        <v>783</v>
      </c>
      <c r="F33" s="712" t="s">
        <v>784</v>
      </c>
      <c r="G33" s="712" t="s">
        <v>785</v>
      </c>
      <c r="H33" s="712" t="s">
        <v>786</v>
      </c>
      <c r="I33" s="712" t="s">
        <v>787</v>
      </c>
      <c r="J33" s="712" t="s">
        <v>509</v>
      </c>
      <c r="K33" s="712" t="s">
        <v>788</v>
      </c>
      <c r="L33" s="712" t="s">
        <v>509</v>
      </c>
      <c r="M33" s="712" t="s">
        <v>789</v>
      </c>
      <c r="N33" s="712" t="s">
        <v>790</v>
      </c>
      <c r="O33" s="712" t="s">
        <v>509</v>
      </c>
      <c r="P33" s="712" t="s">
        <v>791</v>
      </c>
      <c r="Q33" s="712" t="s">
        <v>792</v>
      </c>
      <c r="R33" s="712" t="s">
        <v>793</v>
      </c>
      <c r="S33" s="354" t="s">
        <v>509</v>
      </c>
      <c r="T33" s="659" t="s">
        <v>151</v>
      </c>
      <c r="U33" s="659"/>
    </row>
    <row r="34" spans="1:21" ht="93" customHeight="1">
      <c r="A34" s="344">
        <v>30</v>
      </c>
      <c r="B34" s="343" t="s">
        <v>794</v>
      </c>
      <c r="C34" s="348">
        <v>1029</v>
      </c>
      <c r="D34" s="343" t="s">
        <v>401</v>
      </c>
      <c r="E34" s="711" t="s">
        <v>642</v>
      </c>
      <c r="F34" s="712" t="s">
        <v>643</v>
      </c>
      <c r="G34" s="712" t="s">
        <v>644</v>
      </c>
      <c r="H34" s="712" t="s">
        <v>795</v>
      </c>
      <c r="I34" s="712" t="s">
        <v>646</v>
      </c>
      <c r="J34" s="712" t="s">
        <v>509</v>
      </c>
      <c r="K34" s="712" t="s">
        <v>647</v>
      </c>
      <c r="L34" s="712" t="s">
        <v>509</v>
      </c>
      <c r="M34" s="712" t="s">
        <v>509</v>
      </c>
      <c r="N34" s="712" t="s">
        <v>509</v>
      </c>
      <c r="O34" s="712" t="s">
        <v>509</v>
      </c>
      <c r="P34" s="712" t="s">
        <v>796</v>
      </c>
      <c r="Q34" s="712" t="s">
        <v>797</v>
      </c>
      <c r="R34" s="712" t="s">
        <v>649</v>
      </c>
      <c r="S34" s="354" t="s">
        <v>509</v>
      </c>
      <c r="T34" s="659" t="s">
        <v>151</v>
      </c>
      <c r="U34" s="659"/>
    </row>
    <row r="35" spans="1:21" ht="93" customHeight="1">
      <c r="A35" s="344">
        <v>31</v>
      </c>
      <c r="B35" s="343" t="s">
        <v>798</v>
      </c>
      <c r="C35" s="348">
        <v>1030</v>
      </c>
      <c r="D35" s="343" t="s">
        <v>799</v>
      </c>
      <c r="E35" s="711" t="s">
        <v>609</v>
      </c>
      <c r="F35" s="712" t="s">
        <v>610</v>
      </c>
      <c r="G35" s="712" t="s">
        <v>611</v>
      </c>
      <c r="H35" s="712" t="s">
        <v>800</v>
      </c>
      <c r="I35" s="712" t="s">
        <v>613</v>
      </c>
      <c r="J35" s="712" t="s">
        <v>509</v>
      </c>
      <c r="K35" s="712" t="s">
        <v>801</v>
      </c>
      <c r="L35" s="712" t="s">
        <v>509</v>
      </c>
      <c r="M35" s="712" t="s">
        <v>509</v>
      </c>
      <c r="N35" s="712" t="s">
        <v>509</v>
      </c>
      <c r="O35" s="712" t="s">
        <v>509</v>
      </c>
      <c r="P35" s="712" t="s">
        <v>509</v>
      </c>
      <c r="Q35" s="712" t="s">
        <v>509</v>
      </c>
      <c r="R35" s="712" t="s">
        <v>802</v>
      </c>
      <c r="S35" s="354" t="s">
        <v>509</v>
      </c>
      <c r="T35" s="659" t="s">
        <v>151</v>
      </c>
      <c r="U35" s="659"/>
    </row>
    <row r="36" spans="1:21" ht="93" customHeight="1">
      <c r="A36" s="344">
        <v>32</v>
      </c>
      <c r="B36" s="343" t="s">
        <v>803</v>
      </c>
      <c r="C36" s="348">
        <v>1035</v>
      </c>
      <c r="D36" s="343" t="s">
        <v>804</v>
      </c>
      <c r="E36" s="353" t="s">
        <v>805</v>
      </c>
      <c r="F36" s="354" t="s">
        <v>806</v>
      </c>
      <c r="G36" s="354" t="s">
        <v>807</v>
      </c>
      <c r="H36" s="354" t="s">
        <v>808</v>
      </c>
      <c r="I36" s="354" t="s">
        <v>809</v>
      </c>
      <c r="J36" s="354" t="s">
        <v>509</v>
      </c>
      <c r="K36" s="354" t="s">
        <v>810</v>
      </c>
      <c r="L36" s="354" t="s">
        <v>509</v>
      </c>
      <c r="M36" s="354" t="s">
        <v>811</v>
      </c>
      <c r="N36" s="354" t="s">
        <v>812</v>
      </c>
      <c r="O36" s="354" t="s">
        <v>509</v>
      </c>
      <c r="P36" s="354" t="s">
        <v>509</v>
      </c>
      <c r="Q36" s="354" t="s">
        <v>509</v>
      </c>
      <c r="R36" s="354" t="s">
        <v>813</v>
      </c>
      <c r="S36" s="354" t="s">
        <v>509</v>
      </c>
      <c r="T36" s="659" t="s">
        <v>151</v>
      </c>
      <c r="U36" s="659"/>
    </row>
    <row r="37" spans="1:21" ht="93" customHeight="1">
      <c r="A37" s="344">
        <v>33</v>
      </c>
      <c r="B37" s="343" t="s">
        <v>814</v>
      </c>
      <c r="C37" s="348">
        <v>1036</v>
      </c>
      <c r="D37" s="343" t="s">
        <v>815</v>
      </c>
      <c r="E37" s="353" t="s">
        <v>816</v>
      </c>
      <c r="F37" s="354" t="s">
        <v>817</v>
      </c>
      <c r="G37" s="354" t="s">
        <v>818</v>
      </c>
      <c r="H37" s="354" t="s">
        <v>819</v>
      </c>
      <c r="I37" s="354" t="s">
        <v>820</v>
      </c>
      <c r="J37" s="354" t="s">
        <v>509</v>
      </c>
      <c r="K37" s="354" t="s">
        <v>509</v>
      </c>
      <c r="L37" s="354" t="s">
        <v>821</v>
      </c>
      <c r="M37" s="354" t="s">
        <v>509</v>
      </c>
      <c r="N37" s="354" t="s">
        <v>822</v>
      </c>
      <c r="O37" s="354" t="s">
        <v>509</v>
      </c>
      <c r="P37" s="354" t="s">
        <v>823</v>
      </c>
      <c r="Q37" s="354" t="s">
        <v>509</v>
      </c>
      <c r="R37" s="354" t="s">
        <v>824</v>
      </c>
      <c r="S37" s="354" t="s">
        <v>509</v>
      </c>
      <c r="T37" s="659" t="s">
        <v>151</v>
      </c>
      <c r="U37" s="659"/>
    </row>
    <row r="38" spans="1:21" ht="93" customHeight="1">
      <c r="A38" s="344">
        <v>34</v>
      </c>
      <c r="B38" s="343" t="s">
        <v>825</v>
      </c>
      <c r="C38" s="348">
        <v>1037</v>
      </c>
      <c r="D38" s="343" t="s">
        <v>826</v>
      </c>
      <c r="E38" s="353" t="s">
        <v>564</v>
      </c>
      <c r="F38" s="354" t="s">
        <v>565</v>
      </c>
      <c r="G38" s="354" t="s">
        <v>827</v>
      </c>
      <c r="H38" s="354" t="s">
        <v>828</v>
      </c>
      <c r="I38" s="354" t="s">
        <v>568</v>
      </c>
      <c r="J38" s="354" t="s">
        <v>829</v>
      </c>
      <c r="K38" s="354" t="s">
        <v>509</v>
      </c>
      <c r="L38" s="354" t="s">
        <v>509</v>
      </c>
      <c r="M38" s="354" t="s">
        <v>830</v>
      </c>
      <c r="N38" s="354" t="s">
        <v>831</v>
      </c>
      <c r="O38" s="354" t="s">
        <v>509</v>
      </c>
      <c r="P38" s="354" t="s">
        <v>832</v>
      </c>
      <c r="Q38" s="354" t="s">
        <v>509</v>
      </c>
      <c r="R38" s="354" t="s">
        <v>833</v>
      </c>
      <c r="S38" s="712" t="s">
        <v>834</v>
      </c>
      <c r="T38" s="659" t="s">
        <v>151</v>
      </c>
      <c r="U38" s="659"/>
    </row>
    <row r="39" spans="1:21" ht="93" customHeight="1">
      <c r="A39" s="344">
        <v>35</v>
      </c>
      <c r="B39" s="343" t="s">
        <v>835</v>
      </c>
      <c r="C39" s="348">
        <v>1038</v>
      </c>
      <c r="D39" s="343" t="s">
        <v>442</v>
      </c>
      <c r="E39" s="353" t="s">
        <v>836</v>
      </c>
      <c r="F39" s="354" t="s">
        <v>837</v>
      </c>
      <c r="G39" s="354" t="s">
        <v>838</v>
      </c>
      <c r="H39" s="354" t="s">
        <v>839</v>
      </c>
      <c r="I39" s="354" t="s">
        <v>840</v>
      </c>
      <c r="J39" s="354" t="s">
        <v>509</v>
      </c>
      <c r="K39" s="354" t="s">
        <v>509</v>
      </c>
      <c r="L39" s="354" t="s">
        <v>841</v>
      </c>
      <c r="M39" s="354" t="s">
        <v>509</v>
      </c>
      <c r="N39" s="354" t="s">
        <v>842</v>
      </c>
      <c r="O39" s="354" t="s">
        <v>843</v>
      </c>
      <c r="P39" s="354" t="s">
        <v>844</v>
      </c>
      <c r="Q39" s="354" t="s">
        <v>845</v>
      </c>
      <c r="R39" s="354" t="s">
        <v>846</v>
      </c>
      <c r="S39" s="712" t="s">
        <v>509</v>
      </c>
      <c r="T39" s="659" t="s">
        <v>151</v>
      </c>
      <c r="U39" s="659"/>
    </row>
    <row r="40" spans="1:21" ht="93" customHeight="1">
      <c r="A40" s="344">
        <v>36</v>
      </c>
      <c r="B40" s="343" t="s">
        <v>449</v>
      </c>
      <c r="C40" s="348">
        <v>1039</v>
      </c>
      <c r="D40" s="343" t="s">
        <v>450</v>
      </c>
      <c r="E40" s="353" t="s">
        <v>847</v>
      </c>
      <c r="F40" s="354" t="s">
        <v>848</v>
      </c>
      <c r="G40" s="354" t="s">
        <v>849</v>
      </c>
      <c r="H40" s="354" t="s">
        <v>850</v>
      </c>
      <c r="I40" s="354" t="s">
        <v>851</v>
      </c>
      <c r="J40" s="354" t="s">
        <v>509</v>
      </c>
      <c r="K40" s="354" t="s">
        <v>509</v>
      </c>
      <c r="L40" s="354" t="s">
        <v>509</v>
      </c>
      <c r="M40" s="354" t="s">
        <v>852</v>
      </c>
      <c r="N40" s="354" t="s">
        <v>853</v>
      </c>
      <c r="O40" s="354" t="s">
        <v>854</v>
      </c>
      <c r="P40" s="354" t="s">
        <v>855</v>
      </c>
      <c r="Q40" s="354" t="s">
        <v>856</v>
      </c>
      <c r="R40" s="354" t="s">
        <v>857</v>
      </c>
      <c r="S40" s="712" t="s">
        <v>509</v>
      </c>
      <c r="T40" s="659" t="s">
        <v>151</v>
      </c>
      <c r="U40" s="659"/>
    </row>
    <row r="41" spans="1:21" ht="93" customHeight="1">
      <c r="A41" s="344">
        <v>37</v>
      </c>
      <c r="B41" s="343" t="s">
        <v>858</v>
      </c>
      <c r="C41" s="348">
        <v>1040</v>
      </c>
      <c r="D41" s="343" t="s">
        <v>458</v>
      </c>
      <c r="E41" s="353" t="s">
        <v>859</v>
      </c>
      <c r="F41" s="354" t="s">
        <v>860</v>
      </c>
      <c r="G41" s="354" t="s">
        <v>861</v>
      </c>
      <c r="H41" s="354" t="s">
        <v>862</v>
      </c>
      <c r="I41" s="354" t="s">
        <v>863</v>
      </c>
      <c r="J41" s="354" t="s">
        <v>509</v>
      </c>
      <c r="K41" s="354" t="s">
        <v>509</v>
      </c>
      <c r="L41" s="354" t="s">
        <v>864</v>
      </c>
      <c r="M41" s="354" t="s">
        <v>509</v>
      </c>
      <c r="N41" s="354" t="s">
        <v>865</v>
      </c>
      <c r="O41" s="354" t="s">
        <v>509</v>
      </c>
      <c r="P41" s="354" t="s">
        <v>866</v>
      </c>
      <c r="Q41" s="354" t="s">
        <v>867</v>
      </c>
      <c r="R41" s="354" t="s">
        <v>868</v>
      </c>
      <c r="S41" s="712" t="s">
        <v>509</v>
      </c>
      <c r="T41" s="659" t="s">
        <v>151</v>
      </c>
      <c r="U41" s="659"/>
    </row>
    <row r="42" spans="1:21" ht="93" customHeight="1">
      <c r="A42" s="344">
        <v>38</v>
      </c>
      <c r="B42" s="621"/>
      <c r="C42" s="348">
        <v>1041</v>
      </c>
      <c r="D42" s="344" t="s">
        <v>466</v>
      </c>
      <c r="E42" s="732"/>
      <c r="F42" s="732"/>
      <c r="G42" s="732"/>
      <c r="H42" s="732"/>
      <c r="I42" s="732"/>
      <c r="J42" s="732"/>
      <c r="K42" s="732"/>
      <c r="L42" s="732"/>
      <c r="M42" s="732"/>
      <c r="N42" s="732"/>
      <c r="O42" s="732"/>
      <c r="P42" s="732"/>
      <c r="Q42" s="732"/>
      <c r="R42" s="732"/>
      <c r="S42" s="712" t="s">
        <v>509</v>
      </c>
      <c r="T42" s="659" t="s">
        <v>151</v>
      </c>
      <c r="U42" s="659"/>
    </row>
    <row r="43" spans="1:21" ht="93" customHeight="1">
      <c r="A43" s="344">
        <v>39</v>
      </c>
      <c r="B43" s="621"/>
      <c r="C43" s="348">
        <v>1042</v>
      </c>
      <c r="D43" s="344" t="s">
        <v>467</v>
      </c>
      <c r="E43" s="732"/>
      <c r="F43" s="732"/>
      <c r="G43" s="732"/>
      <c r="H43" s="732"/>
      <c r="I43" s="732"/>
      <c r="J43" s="732"/>
      <c r="K43" s="732"/>
      <c r="L43" s="732"/>
      <c r="M43" s="732"/>
      <c r="N43" s="732"/>
      <c r="O43" s="732"/>
      <c r="P43" s="732"/>
      <c r="Q43" s="732"/>
      <c r="R43" s="732"/>
      <c r="S43" s="712" t="s">
        <v>509</v>
      </c>
      <c r="T43" s="659" t="s">
        <v>151</v>
      </c>
      <c r="U43" s="659"/>
    </row>
    <row r="44" spans="1:21" ht="93" customHeight="1">
      <c r="A44" s="344">
        <v>40</v>
      </c>
      <c r="B44" s="621"/>
      <c r="C44" s="348">
        <v>1043</v>
      </c>
      <c r="D44" s="344" t="s">
        <v>468</v>
      </c>
      <c r="E44" s="732"/>
      <c r="F44" s="732"/>
      <c r="G44" s="732"/>
      <c r="H44" s="732"/>
      <c r="I44" s="732"/>
      <c r="J44" s="732"/>
      <c r="K44" s="732"/>
      <c r="L44" s="732"/>
      <c r="M44" s="732"/>
      <c r="N44" s="732"/>
      <c r="O44" s="732"/>
      <c r="P44" s="732"/>
      <c r="Q44" s="732"/>
      <c r="R44" s="732"/>
      <c r="S44" s="712" t="s">
        <v>509</v>
      </c>
      <c r="T44" s="659" t="s">
        <v>151</v>
      </c>
      <c r="U44" s="659"/>
    </row>
    <row r="45" spans="1:21" ht="93" customHeight="1">
      <c r="A45" s="344">
        <v>41</v>
      </c>
      <c r="B45" s="621"/>
      <c r="C45" s="348">
        <v>1044</v>
      </c>
      <c r="D45" s="344" t="s">
        <v>469</v>
      </c>
      <c r="E45" s="732"/>
      <c r="F45" s="732"/>
      <c r="G45" s="732"/>
      <c r="H45" s="732"/>
      <c r="I45" s="732"/>
      <c r="J45" s="732"/>
      <c r="K45" s="732"/>
      <c r="L45" s="732"/>
      <c r="M45" s="732"/>
      <c r="N45" s="732"/>
      <c r="O45" s="732"/>
      <c r="P45" s="732"/>
      <c r="Q45" s="732"/>
      <c r="R45" s="732"/>
      <c r="S45" s="712" t="s">
        <v>509</v>
      </c>
      <c r="T45" s="659" t="s">
        <v>151</v>
      </c>
      <c r="U45" s="659"/>
    </row>
  </sheetData>
  <sheetProtection formatRows="0"/>
  <phoneticPr fontId="8"/>
  <pageMargins left="0.70866141732283472" right="0.70866141732283472" top="0.74803149606299213" bottom="0.74803149606299213" header="0.31496062992125984" footer="0.31496062992125984"/>
  <pageSetup paperSize="9" scale="16" orientation="portrait" r:id="rId1"/>
  <headerFooter>
    <oddHeader>&amp;F</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8DD6ED-397C-423C-ACF1-FA7810BE1463}">
  <sheetPr codeName="Sheet5">
    <pageSetUpPr fitToPage="1"/>
  </sheetPr>
  <dimension ref="A1:K154"/>
  <sheetViews>
    <sheetView view="pageBreakPreview" zoomScale="68" zoomScaleNormal="100" zoomScaleSheetLayoutView="68" workbookViewId="0">
      <selection activeCell="B28" sqref="B28"/>
    </sheetView>
  </sheetViews>
  <sheetFormatPr defaultColWidth="8.58203125" defaultRowHeight="20.149999999999999" customHeight="1"/>
  <cols>
    <col min="1" max="1" width="76.58203125" style="192" customWidth="1"/>
    <col min="2" max="2" width="59.83203125" style="192" customWidth="1"/>
    <col min="3" max="3" width="16" style="192" customWidth="1"/>
    <col min="4" max="4" width="5.08203125" style="192" customWidth="1"/>
    <col min="5" max="5" width="9.58203125" style="192" customWidth="1"/>
    <col min="6" max="6" width="15.33203125" style="192" customWidth="1"/>
    <col min="7" max="7" width="24.75" style="192" customWidth="1"/>
    <col min="8" max="10" width="3.58203125" style="484" customWidth="1"/>
    <col min="11" max="11" width="3.33203125" style="484" customWidth="1"/>
    <col min="12" max="16384" width="8.58203125" style="192"/>
  </cols>
  <sheetData>
    <row r="1" spans="1:11" ht="50.15" customHeight="1" thickBot="1">
      <c r="A1" s="268" t="s">
        <v>869</v>
      </c>
      <c r="B1" s="268"/>
      <c r="C1" s="268"/>
      <c r="D1" s="268"/>
      <c r="E1" s="267" t="s">
        <v>870</v>
      </c>
      <c r="F1" s="417" t="s">
        <v>105</v>
      </c>
      <c r="G1" s="742"/>
    </row>
    <row r="2" spans="1:11" ht="20.149999999999999" customHeight="1" thickBot="1">
      <c r="A2" s="268"/>
      <c r="B2" s="268"/>
      <c r="C2" s="268"/>
      <c r="D2" s="268"/>
      <c r="E2" s="267"/>
      <c r="F2" s="410"/>
      <c r="G2" s="411"/>
    </row>
    <row r="3" spans="1:11" ht="25" customHeight="1">
      <c r="A3" s="364" t="s">
        <v>77</v>
      </c>
      <c r="B3" s="359" t="str">
        <f>IF(ISNA(VLOOKUP($G$1,'【非表示】1-③差し込み'!$B$3:$T$45,3,FALSE)),"",VLOOKUP($G$1,'【非表示】1-③差し込み'!$B$3:$T$45,3,FALSE))</f>
        <v/>
      </c>
      <c r="C3" s="193"/>
      <c r="D3" s="193"/>
      <c r="E3" s="193"/>
      <c r="F3" s="408"/>
      <c r="G3" s="409"/>
    </row>
    <row r="4" spans="1:11" ht="25" customHeight="1">
      <c r="A4" s="365" t="s">
        <v>871</v>
      </c>
      <c r="B4" s="360" t="str">
        <f>IF(ISNA(VLOOKUP($G$1,'【非表示】1-③差し込み'!$B$3:$T$45,4,FALSE)),"",VLOOKUP($G$1,'【非表示】1-③差し込み'!$B$3:$T$45,4,FALSE))</f>
        <v/>
      </c>
      <c r="C4" s="193"/>
      <c r="D4" s="193"/>
      <c r="E4" s="193"/>
      <c r="F4" s="414"/>
      <c r="G4" s="414"/>
    </row>
    <row r="5" spans="1:11" ht="25" customHeight="1">
      <c r="A5" s="365" t="s">
        <v>872</v>
      </c>
      <c r="B5" s="634" t="str">
        <f>IF(ISNA(VLOOKUP($G$1,'【非表示】1-③差し込み'!$B$3:$T$45,6,FALSE)),"",VLOOKUP($G$1,'【非表示】1-③差し込み'!$B$3:$T$45,6,FALSE))</f>
        <v/>
      </c>
      <c r="C5" s="193"/>
      <c r="D5" s="193"/>
      <c r="E5" s="193"/>
      <c r="F5" s="358"/>
      <c r="G5" s="358"/>
      <c r="H5" s="192"/>
      <c r="I5" s="192"/>
      <c r="J5" s="192"/>
      <c r="K5" s="192"/>
    </row>
    <row r="6" spans="1:11" ht="25" customHeight="1">
      <c r="A6" s="365" t="s">
        <v>873</v>
      </c>
      <c r="B6" s="635" t="str">
        <f>IF(ISNA(VLOOKUP($G$1,'【非表示】1-③差し込み'!$B$3:$T$45,7,FALSE)),"",VLOOKUP($G$1,'【非表示】1-③差し込み'!$B$3:$T$45,7,FALSE))</f>
        <v/>
      </c>
      <c r="C6" s="193"/>
      <c r="D6" s="193"/>
      <c r="E6" s="193"/>
      <c r="F6" s="358"/>
      <c r="G6" s="358"/>
      <c r="H6" s="192"/>
      <c r="I6" s="192"/>
      <c r="J6" s="192"/>
      <c r="K6" s="192"/>
    </row>
    <row r="7" spans="1:11" ht="25" customHeight="1">
      <c r="A7" s="365" t="s">
        <v>874</v>
      </c>
      <c r="B7" s="636" t="str">
        <f>IF(ISNA(VLOOKUP($G$1,'【非表示】1-③差し込み'!$B$3:$T$45,8,FALSE)),"",VLOOKUP($G$1,'【非表示】1-③差し込み'!$B$3:$T$45,8,FALSE))</f>
        <v/>
      </c>
      <c r="C7" s="193"/>
      <c r="D7" s="193"/>
      <c r="E7" s="193"/>
      <c r="H7" s="485"/>
      <c r="I7" s="485"/>
      <c r="J7" s="485"/>
      <c r="K7" s="485"/>
    </row>
    <row r="8" spans="1:11" ht="25" customHeight="1">
      <c r="A8" s="365" t="s">
        <v>875</v>
      </c>
      <c r="B8" s="635" t="str">
        <f>IF(ISNA(VLOOKUP($G$1,'【非表示】1-③差し込み'!$B$3:$T$45,9,FALSE)),"",VLOOKUP($G$1,'【非表示】1-③差し込み'!$B$3:$T$45,9,FALSE))</f>
        <v/>
      </c>
      <c r="C8" s="193"/>
      <c r="D8" s="193"/>
      <c r="E8" s="193"/>
      <c r="H8" s="192"/>
      <c r="I8" s="192"/>
      <c r="J8" s="192"/>
      <c r="K8" s="192"/>
    </row>
    <row r="9" spans="1:11" ht="25" customHeight="1">
      <c r="A9" s="365" t="s">
        <v>876</v>
      </c>
      <c r="B9" s="635" t="str">
        <f>IF(ISNA(VLOOKUP($G$1,'【非表示】1-③差し込み'!$B$3:$T$45,10,FALSE)),"",VLOOKUP($G$1,'【非表示】1-③差し込み'!$B$3:$T$45,10,FALSE))</f>
        <v/>
      </c>
      <c r="C9" s="194"/>
      <c r="D9" s="194"/>
      <c r="E9" s="194"/>
      <c r="H9" s="192"/>
      <c r="I9" s="192"/>
      <c r="J9" s="192"/>
      <c r="K9" s="192"/>
    </row>
    <row r="10" spans="1:11" ht="25" customHeight="1">
      <c r="A10" s="365" t="s">
        <v>877</v>
      </c>
      <c r="B10" s="733" t="str">
        <f>IF(ISNA(VLOOKUP($G$1,'【非表示】1-③差し込み'!$B$3:$T$45,11,FALSE)),"",VLOOKUP($G$1,'【非表示】1-③差し込み'!$B$3:$T$45,11,FALSE))</f>
        <v/>
      </c>
      <c r="C10" s="194"/>
      <c r="D10" s="194"/>
      <c r="E10" s="194"/>
      <c r="H10" s="192"/>
      <c r="I10" s="192"/>
      <c r="J10" s="192"/>
      <c r="K10" s="192"/>
    </row>
    <row r="11" spans="1:11" ht="25" customHeight="1">
      <c r="A11" s="365" t="s">
        <v>878</v>
      </c>
      <c r="B11" s="734" t="str">
        <f>IF(ISNA(VLOOKUP($G$1,'【非表示】1-③差し込み'!$B$3:$T$45,12,FALSE)),"",VLOOKUP($G$1,'【非表示】1-③差し込み'!$B$3:$T$45,12,FALSE))</f>
        <v/>
      </c>
      <c r="C11" s="194"/>
      <c r="D11" s="194"/>
      <c r="E11" s="194"/>
      <c r="H11" s="192"/>
      <c r="I11" s="192"/>
      <c r="J11" s="192"/>
      <c r="K11" s="192"/>
    </row>
    <row r="12" spans="1:11" ht="25" customHeight="1" thickBot="1">
      <c r="A12" s="366" t="s">
        <v>879</v>
      </c>
      <c r="B12" s="361"/>
      <c r="C12" s="379" t="s">
        <v>880</v>
      </c>
      <c r="D12" s="194"/>
      <c r="E12" s="194"/>
      <c r="H12" s="192"/>
      <c r="I12" s="192"/>
      <c r="J12" s="192"/>
      <c r="K12" s="192"/>
    </row>
    <row r="13" spans="1:11" ht="20.149999999999999" customHeight="1" thickBot="1">
      <c r="A13" s="195" t="s">
        <v>881</v>
      </c>
      <c r="B13" s="196"/>
      <c r="C13" s="194"/>
      <c r="D13" s="194"/>
      <c r="E13" s="194"/>
      <c r="H13" s="192"/>
      <c r="I13" s="192"/>
      <c r="J13" s="192"/>
      <c r="K13" s="192"/>
    </row>
    <row r="14" spans="1:11" ht="20.149999999999999" customHeight="1" thickBot="1">
      <c r="A14" s="367" t="s">
        <v>882</v>
      </c>
      <c r="B14" s="580" t="str">
        <f>IF(ISNA(VLOOKUP($G$1,'【非表示】1-③差し込み'!$B$3:$T$45,13,FALSE)),"",VLOOKUP($G$1,'【非表示】1-③差し込み'!$B$3:$T$45,13,FALSE))</f>
        <v/>
      </c>
      <c r="C14" s="194"/>
      <c r="D14" s="194"/>
      <c r="E14" s="194"/>
      <c r="H14" s="486"/>
      <c r="I14" s="486"/>
      <c r="J14" s="486"/>
      <c r="K14" s="486"/>
    </row>
    <row r="15" spans="1:11" ht="20.149999999999999" customHeight="1" thickBot="1">
      <c r="A15" s="197" t="s">
        <v>883</v>
      </c>
      <c r="B15" s="196"/>
      <c r="C15" s="194"/>
      <c r="D15" s="194"/>
      <c r="E15" s="194"/>
      <c r="H15" s="487"/>
      <c r="I15" s="487"/>
      <c r="J15" s="487"/>
      <c r="K15" s="488"/>
    </row>
    <row r="16" spans="1:11" ht="20.149999999999999" customHeight="1" thickBot="1">
      <c r="A16" s="368" t="s">
        <v>884</v>
      </c>
      <c r="B16" s="453" t="str">
        <f>IF(ISNA(VLOOKUP($G$1,'【非表示】1-③差し込み'!$B$3:$T$45,14,FALSE)),"",VLOOKUP($G$1,'【非表示】1-③差し込み'!$B$3:$T$45,14,FALSE))</f>
        <v/>
      </c>
      <c r="C16" s="194"/>
      <c r="D16" s="194"/>
      <c r="E16" s="194"/>
    </row>
    <row r="17" spans="1:11" ht="20.149999999999999" customHeight="1" thickBot="1">
      <c r="A17" s="198" t="s">
        <v>885</v>
      </c>
      <c r="B17" s="199"/>
      <c r="C17" s="194"/>
      <c r="D17" s="194"/>
      <c r="E17" s="194"/>
    </row>
    <row r="18" spans="1:11" ht="20.149999999999999" customHeight="1">
      <c r="A18" s="369" t="s">
        <v>886</v>
      </c>
      <c r="B18" s="454" t="str">
        <f>IF(ISNA(VLOOKUP($G$1,'【非表示】1-③差し込み'!$B$3:$T$45,15,FALSE)),"",VLOOKUP($G$1,'【非表示】1-③差し込み'!$B$3:$T$45,15,FALSE))</f>
        <v/>
      </c>
      <c r="C18" s="194"/>
      <c r="D18" s="194"/>
      <c r="E18" s="194"/>
    </row>
    <row r="19" spans="1:11" ht="20.149999999999999" customHeight="1">
      <c r="A19" s="370" t="s">
        <v>887</v>
      </c>
      <c r="B19" s="455" t="str">
        <f>IF(ISNA(VLOOKUP($G$1,'【非表示】1-③差し込み'!$B$3:$T$45,16,FALSE)),"",VLOOKUP($G$1,'【非表示】1-③差し込み'!$B$3:$T$45,16,FALSE))</f>
        <v/>
      </c>
      <c r="C19" s="194"/>
      <c r="D19" s="194"/>
      <c r="E19" s="194"/>
    </row>
    <row r="20" spans="1:11" ht="20.149999999999999" customHeight="1">
      <c r="A20" s="371" t="s">
        <v>888</v>
      </c>
      <c r="B20" s="455" t="str">
        <f>IF(ISNA(VLOOKUP($G$1,'【非表示】1-③差し込み'!$B$3:$T$45,17,FALSE)),"",VLOOKUP($G$1,'【非表示】1-③差し込み'!$B$3:$T$45,17,FALSE))</f>
        <v/>
      </c>
      <c r="C20" s="194"/>
      <c r="D20" s="194"/>
      <c r="E20" s="194"/>
      <c r="H20" s="489"/>
      <c r="I20" s="489"/>
      <c r="J20" s="489"/>
      <c r="K20" s="489"/>
    </row>
    <row r="21" spans="1:11" ht="20.149999999999999" customHeight="1">
      <c r="A21" s="371" t="s">
        <v>889</v>
      </c>
      <c r="B21" s="455" t="str">
        <f>IF(ISNA(VLOOKUP($G$1,'【非表示】1-③差し込み'!$B$3:$T$45,18,FALSE)),"",VLOOKUP($G$1,'【非表示】1-③差し込み'!$B$3:$T$45,18,FALSE))</f>
        <v/>
      </c>
      <c r="C21" s="194"/>
      <c r="D21" s="194"/>
      <c r="E21" s="194"/>
      <c r="H21" s="489"/>
      <c r="I21" s="489"/>
      <c r="J21" s="489"/>
      <c r="K21" s="489"/>
    </row>
    <row r="22" spans="1:11" ht="20.149999999999999" customHeight="1" thickBot="1">
      <c r="A22" s="372" t="s">
        <v>890</v>
      </c>
      <c r="B22" s="456" t="str">
        <f>IF(ISNA(VLOOKUP($G$1,'【非表示】1-③差し込み'!$B$3:$T$45,19,FALSE)),"",VLOOKUP($G$1,'【非表示】1-③差し込み'!$B$3:$T$45,19,FALSE))</f>
        <v/>
      </c>
      <c r="C22" s="194"/>
      <c r="D22" s="194"/>
      <c r="E22" s="194"/>
      <c r="H22" s="490"/>
      <c r="I22" s="490"/>
      <c r="J22" s="490"/>
      <c r="K22" s="490"/>
    </row>
    <row r="23" spans="1:11" ht="20.149999999999999" customHeight="1">
      <c r="A23" s="195"/>
      <c r="B23" s="199"/>
      <c r="C23" s="194"/>
      <c r="D23" s="194"/>
      <c r="E23" s="194"/>
      <c r="H23" s="491"/>
      <c r="I23" s="491"/>
      <c r="J23" s="491"/>
      <c r="K23" s="491"/>
    </row>
    <row r="24" spans="1:11" ht="20.149999999999999" customHeight="1" thickBot="1">
      <c r="A24" s="203" t="s">
        <v>891</v>
      </c>
      <c r="B24" s="199"/>
      <c r="C24" s="194"/>
      <c r="D24" s="194"/>
      <c r="E24" s="194"/>
      <c r="H24" s="492"/>
      <c r="I24" s="492"/>
      <c r="J24" s="492"/>
      <c r="K24" s="492"/>
    </row>
    <row r="25" spans="1:11" ht="20.149999999999999" customHeight="1">
      <c r="A25" s="373" t="s">
        <v>892</v>
      </c>
      <c r="B25" s="362">
        <f>B26+B27</f>
        <v>0</v>
      </c>
      <c r="C25" s="384" t="s">
        <v>893</v>
      </c>
      <c r="D25" s="210"/>
      <c r="E25" s="194"/>
      <c r="F25" s="618" t="s">
        <v>894</v>
      </c>
      <c r="H25" s="492"/>
      <c r="I25" s="492"/>
      <c r="J25" s="492"/>
      <c r="K25" s="492"/>
    </row>
    <row r="26" spans="1:11" ht="20.149999999999999" customHeight="1">
      <c r="A26" s="374" t="s">
        <v>895</v>
      </c>
      <c r="B26" s="457">
        <f>'1‐⑥'!K130</f>
        <v>0</v>
      </c>
      <c r="C26" s="384" t="s">
        <v>893</v>
      </c>
      <c r="D26" s="206"/>
      <c r="E26" s="207"/>
      <c r="F26" s="618" t="s">
        <v>894</v>
      </c>
      <c r="H26" s="492"/>
      <c r="I26" s="492"/>
      <c r="J26" s="492"/>
      <c r="K26" s="492"/>
    </row>
    <row r="27" spans="1:11" ht="20.149999999999999" customHeight="1" thickBot="1">
      <c r="A27" s="375" t="s">
        <v>896</v>
      </c>
      <c r="B27" s="458">
        <f>'1‐⑥'!K131</f>
        <v>0</v>
      </c>
      <c r="C27" s="384" t="s">
        <v>893</v>
      </c>
      <c r="D27" s="206"/>
      <c r="E27" s="207"/>
      <c r="F27" s="618" t="s">
        <v>894</v>
      </c>
      <c r="H27" s="492"/>
      <c r="I27" s="492"/>
      <c r="J27" s="492"/>
      <c r="K27" s="492"/>
    </row>
    <row r="28" spans="1:11" ht="20.149999999999999" customHeight="1">
      <c r="A28" s="191"/>
      <c r="B28" s="207"/>
      <c r="C28" s="191"/>
      <c r="D28" s="206"/>
      <c r="E28" s="207"/>
      <c r="H28" s="492"/>
      <c r="I28" s="492"/>
      <c r="J28" s="492"/>
      <c r="K28" s="492"/>
    </row>
    <row r="29" spans="1:11" ht="20.149999999999999" customHeight="1" thickBot="1">
      <c r="A29" s="191" t="s">
        <v>897</v>
      </c>
      <c r="B29" s="209"/>
      <c r="C29" s="209"/>
      <c r="D29" s="209"/>
      <c r="E29" s="209"/>
      <c r="H29" s="492"/>
      <c r="I29" s="492"/>
      <c r="J29" s="492"/>
      <c r="K29" s="492"/>
    </row>
    <row r="30" spans="1:11" ht="93" customHeight="1" thickBot="1">
      <c r="A30" s="376" t="s">
        <v>472</v>
      </c>
      <c r="B30" s="909" t="str">
        <f>IF(ISNA(VLOOKUP($G$1,'【非表示】1-③④差し込み自由記述'!$B$4:$S$45,4,FALSE)),"",VLOOKUP($G$1,'【非表示】1-③④差し込み自由記述'!$B$4:$S$45,4,FALSE))</f>
        <v/>
      </c>
      <c r="C30" s="910"/>
      <c r="D30" s="911"/>
      <c r="E30" s="16"/>
      <c r="F30" s="16"/>
      <c r="G30" s="16"/>
      <c r="H30" s="492"/>
      <c r="I30" s="492"/>
      <c r="J30" s="492"/>
      <c r="K30" s="492"/>
    </row>
    <row r="31" spans="1:11" ht="93" customHeight="1" thickBot="1">
      <c r="A31" s="376" t="s">
        <v>473</v>
      </c>
      <c r="B31" s="909" t="str">
        <f>IF(ISNA(VLOOKUP($G$1,'【非表示】1-③④差し込み自由記述'!$B$4:$S$45,5,FALSE)),"",VLOOKUP($G$1,'【非表示】1-③④差し込み自由記述'!$B$4:$S$45,5,FALSE))</f>
        <v/>
      </c>
      <c r="C31" s="910"/>
      <c r="D31" s="911"/>
      <c r="E31" s="209"/>
      <c r="H31" s="492"/>
      <c r="I31" s="492"/>
      <c r="J31" s="492"/>
      <c r="K31" s="492"/>
    </row>
    <row r="32" spans="1:11" ht="93" customHeight="1" thickBot="1">
      <c r="A32" s="376" t="s">
        <v>474</v>
      </c>
      <c r="B32" s="909" t="str">
        <f>IF(ISNA(VLOOKUP($G$1,'【非表示】1-③④差し込み自由記述'!$B$4:$S$45,6,FALSE)),"",VLOOKUP($G$1,'【非表示】1-③④差し込み自由記述'!$B$4:$S$45,6,FALSE))</f>
        <v/>
      </c>
      <c r="C32" s="910"/>
      <c r="D32" s="911"/>
      <c r="E32" s="193"/>
      <c r="H32" s="492"/>
      <c r="I32" s="492"/>
      <c r="J32" s="492"/>
      <c r="K32" s="492"/>
    </row>
    <row r="33" spans="1:11" ht="93" customHeight="1" thickBot="1">
      <c r="A33" s="212" t="s">
        <v>475</v>
      </c>
      <c r="B33" s="909" t="str">
        <f>IF(ISNA(VLOOKUP($G$1,'【非表示】1-③④差し込み自由記述'!$B$4:$S$45,7,FALSE)),"",VLOOKUP($G$1,'【非表示】1-③④差し込み自由記述'!$B$4:$S$45,7,FALSE))</f>
        <v/>
      </c>
      <c r="C33" s="910"/>
      <c r="D33" s="911"/>
      <c r="E33" s="194"/>
      <c r="H33" s="492"/>
      <c r="I33" s="492"/>
      <c r="J33" s="492"/>
      <c r="K33" s="492"/>
    </row>
    <row r="34" spans="1:11" ht="93" customHeight="1" thickBot="1">
      <c r="A34" s="377" t="s">
        <v>476</v>
      </c>
      <c r="B34" s="909" t="str">
        <f>IF(ISNA(VLOOKUP($G$1,'【非表示】1-③④差し込み自由記述'!$B$4:$S$45,8,FALSE)),"",VLOOKUP($G$1,'【非表示】1-③④差し込み自由記述'!$B$4:$S$45,8,FALSE))</f>
        <v/>
      </c>
      <c r="C34" s="910"/>
      <c r="D34" s="911"/>
      <c r="E34" s="194"/>
      <c r="H34" s="492"/>
      <c r="I34" s="492"/>
      <c r="J34" s="492"/>
      <c r="K34" s="492"/>
    </row>
    <row r="35" spans="1:11" ht="20.149999999999999" customHeight="1" thickBot="1">
      <c r="A35" s="215" t="s">
        <v>898</v>
      </c>
      <c r="B35" s="214"/>
      <c r="C35" s="214"/>
      <c r="D35" s="216"/>
      <c r="H35" s="505" t="s">
        <v>899</v>
      </c>
      <c r="I35" s="506"/>
      <c r="J35" s="507"/>
      <c r="K35" s="508"/>
    </row>
    <row r="36" spans="1:11" ht="30" customHeight="1" thickBot="1">
      <c r="A36" s="912" t="s">
        <v>477</v>
      </c>
      <c r="B36" s="213" t="s">
        <v>70</v>
      </c>
      <c r="C36" s="914" t="s">
        <v>85</v>
      </c>
      <c r="D36" s="915"/>
      <c r="E36" s="379" t="s">
        <v>900</v>
      </c>
      <c r="H36" s="504" t="str">
        <f>IF(ISNUMBER(C36), "（ア）", "")</f>
        <v/>
      </c>
      <c r="I36" s="502" t="str">
        <f>IF(ISNUMBER(C38), "（イ）", "")</f>
        <v/>
      </c>
      <c r="J36" s="502" t="str">
        <f>IF(ISNUMBER(C40), "（ウ）", "")</f>
        <v/>
      </c>
      <c r="K36" s="503" t="str">
        <f>IF(ISNUMBER(C42), "（エ）", "")</f>
        <v/>
      </c>
    </row>
    <row r="37" spans="1:11" ht="93" customHeight="1" thickBot="1">
      <c r="A37" s="913"/>
      <c r="B37" s="909" t="str">
        <f>IF(ISNA(VLOOKUP($G$1,'【非表示】1-③④差し込み自由記述'!$B$4:$S$45,9,FALSE)),"",VLOOKUP($G$1,'【非表示】1-③④差し込み自由記述'!$B$4:$S$45,9,FALSE))</f>
        <v/>
      </c>
      <c r="C37" s="910"/>
      <c r="D37" s="911"/>
      <c r="E37" s="209"/>
      <c r="H37" s="492"/>
      <c r="I37" s="492"/>
      <c r="J37" s="492"/>
      <c r="K37" s="492"/>
    </row>
    <row r="38" spans="1:11" ht="30" customHeight="1" thickBot="1">
      <c r="A38" s="912" t="s">
        <v>478</v>
      </c>
      <c r="B38" s="213" t="s">
        <v>70</v>
      </c>
      <c r="C38" s="914" t="s">
        <v>85</v>
      </c>
      <c r="D38" s="915"/>
      <c r="E38" s="379" t="s">
        <v>900</v>
      </c>
      <c r="H38" s="492"/>
      <c r="I38" s="492"/>
      <c r="J38" s="492"/>
      <c r="K38" s="492"/>
    </row>
    <row r="39" spans="1:11" ht="93" customHeight="1" thickBot="1">
      <c r="A39" s="913"/>
      <c r="B39" s="909" t="str">
        <f>IF(ISNA(VLOOKUP($G$1,'【非表示】1-③④差し込み自由記述'!$B$4:$S$45,10,FALSE)),"",VLOOKUP($G$1,'【非表示】1-③④差し込み自由記述'!$B$4:$S$45,10,FALSE))</f>
        <v/>
      </c>
      <c r="C39" s="910"/>
      <c r="D39" s="911"/>
      <c r="E39" s="209"/>
      <c r="H39" s="492"/>
      <c r="I39" s="492"/>
      <c r="J39" s="492"/>
      <c r="K39" s="492"/>
    </row>
    <row r="40" spans="1:11" ht="30" customHeight="1" thickBot="1">
      <c r="A40" s="912" t="s">
        <v>479</v>
      </c>
      <c r="B40" s="213" t="s">
        <v>70</v>
      </c>
      <c r="C40" s="914" t="s">
        <v>85</v>
      </c>
      <c r="D40" s="915"/>
      <c r="E40" s="379" t="s">
        <v>900</v>
      </c>
      <c r="H40" s="492"/>
      <c r="I40" s="492"/>
      <c r="J40" s="492"/>
      <c r="K40" s="492"/>
    </row>
    <row r="41" spans="1:11" ht="93" customHeight="1" thickBot="1">
      <c r="A41" s="913"/>
      <c r="B41" s="909" t="str">
        <f>IF(ISNA(VLOOKUP($G$1,'【非表示】1-③④差し込み自由記述'!$B$4:$S$45,11,FALSE)),"",VLOOKUP($G$1,'【非表示】1-③④差し込み自由記述'!$B$4:$S$45,11,FALSE))</f>
        <v/>
      </c>
      <c r="C41" s="910"/>
      <c r="D41" s="911"/>
      <c r="E41" s="209"/>
      <c r="H41" s="492"/>
      <c r="I41" s="492"/>
      <c r="J41" s="492"/>
      <c r="K41" s="492"/>
    </row>
    <row r="42" spans="1:11" ht="30" customHeight="1" thickBot="1">
      <c r="A42" s="912" t="s">
        <v>480</v>
      </c>
      <c r="B42" s="213" t="s">
        <v>70</v>
      </c>
      <c r="C42" s="914" t="s">
        <v>85</v>
      </c>
      <c r="D42" s="915"/>
      <c r="E42" s="379" t="s">
        <v>900</v>
      </c>
      <c r="H42" s="492"/>
      <c r="I42" s="492"/>
      <c r="J42" s="492"/>
      <c r="K42" s="492"/>
    </row>
    <row r="43" spans="1:11" ht="93" customHeight="1" thickBot="1">
      <c r="A43" s="913"/>
      <c r="B43" s="909" t="str">
        <f>IF(ISNA(VLOOKUP($G$1,'【非表示】1-③④差し込み自由記述'!$B$4:$S$45,12,FALSE)),"",VLOOKUP($G$1,'【非表示】1-③④差し込み自由記述'!$B$4:$S$45,12,FALSE))</f>
        <v/>
      </c>
      <c r="C43" s="910"/>
      <c r="D43" s="911"/>
      <c r="E43" s="209"/>
      <c r="H43" s="492"/>
      <c r="I43" s="492"/>
      <c r="J43" s="492"/>
      <c r="K43" s="492"/>
    </row>
    <row r="44" spans="1:11" ht="20.149999999999999" customHeight="1">
      <c r="H44" s="492"/>
      <c r="I44" s="492"/>
      <c r="J44" s="492"/>
      <c r="K44" s="492"/>
    </row>
    <row r="45" spans="1:11" ht="20.149999999999999" customHeight="1">
      <c r="H45" s="492"/>
      <c r="I45" s="492"/>
      <c r="J45" s="492"/>
      <c r="K45" s="492"/>
    </row>
    <row r="46" spans="1:11" ht="20.149999999999999" customHeight="1">
      <c r="H46" s="492"/>
      <c r="I46" s="492"/>
      <c r="J46" s="492"/>
      <c r="K46" s="492"/>
    </row>
    <row r="47" spans="1:11" ht="20.149999999999999" customHeight="1">
      <c r="H47" s="492"/>
      <c r="I47" s="492"/>
      <c r="J47" s="492"/>
      <c r="K47" s="492"/>
    </row>
    <row r="48" spans="1:11" ht="20.149999999999999" customHeight="1">
      <c r="H48" s="492"/>
      <c r="I48" s="492"/>
      <c r="J48" s="492"/>
      <c r="K48" s="492"/>
    </row>
    <row r="49" spans="8:11" ht="20.149999999999999" customHeight="1">
      <c r="H49" s="492"/>
      <c r="I49" s="492"/>
      <c r="J49" s="492"/>
      <c r="K49" s="492"/>
    </row>
    <row r="50" spans="8:11" ht="20.149999999999999" customHeight="1">
      <c r="H50" s="492"/>
      <c r="I50" s="492"/>
      <c r="J50" s="492"/>
      <c r="K50" s="492"/>
    </row>
    <row r="51" spans="8:11" ht="20.149999999999999" customHeight="1">
      <c r="H51" s="492"/>
      <c r="I51" s="492"/>
      <c r="J51" s="492"/>
      <c r="K51" s="492"/>
    </row>
    <row r="52" spans="8:11" ht="20.149999999999999" customHeight="1">
      <c r="H52" s="492"/>
      <c r="I52" s="492"/>
      <c r="J52" s="492"/>
      <c r="K52" s="492"/>
    </row>
    <row r="53" spans="8:11" ht="20.149999999999999" customHeight="1">
      <c r="H53" s="492"/>
      <c r="I53" s="492"/>
      <c r="J53" s="492"/>
      <c r="K53" s="492"/>
    </row>
    <row r="54" spans="8:11" ht="20.149999999999999" customHeight="1">
      <c r="H54" s="492"/>
      <c r="I54" s="492"/>
      <c r="J54" s="492"/>
      <c r="K54" s="492"/>
    </row>
    <row r="55" spans="8:11" ht="20.149999999999999" customHeight="1">
      <c r="H55" s="492"/>
      <c r="I55" s="492"/>
      <c r="J55" s="492"/>
      <c r="K55" s="492"/>
    </row>
    <row r="56" spans="8:11" ht="20.149999999999999" customHeight="1">
      <c r="H56" s="492"/>
      <c r="I56" s="492"/>
      <c r="J56" s="492"/>
      <c r="K56" s="492"/>
    </row>
    <row r="57" spans="8:11" ht="20.149999999999999" customHeight="1">
      <c r="H57" s="492"/>
      <c r="I57" s="492"/>
      <c r="J57" s="492"/>
      <c r="K57" s="492"/>
    </row>
    <row r="58" spans="8:11" ht="20.149999999999999" customHeight="1">
      <c r="H58" s="492"/>
      <c r="I58" s="492"/>
      <c r="J58" s="492"/>
      <c r="K58" s="492"/>
    </row>
    <row r="59" spans="8:11" ht="20.149999999999999" customHeight="1">
      <c r="H59" s="492"/>
      <c r="I59" s="492"/>
      <c r="J59" s="492"/>
      <c r="K59" s="492"/>
    </row>
    <row r="60" spans="8:11" ht="20.149999999999999" customHeight="1">
      <c r="H60" s="492"/>
      <c r="I60" s="492"/>
      <c r="J60" s="492"/>
      <c r="K60" s="492"/>
    </row>
    <row r="61" spans="8:11" ht="20.149999999999999" customHeight="1">
      <c r="H61" s="492"/>
      <c r="I61" s="492"/>
      <c r="J61" s="492"/>
      <c r="K61" s="492"/>
    </row>
    <row r="62" spans="8:11" ht="20.149999999999999" customHeight="1">
      <c r="H62" s="492"/>
      <c r="I62" s="492"/>
      <c r="J62" s="492"/>
      <c r="K62" s="492"/>
    </row>
    <row r="63" spans="8:11" ht="20.149999999999999" customHeight="1">
      <c r="H63" s="493"/>
      <c r="I63" s="493"/>
      <c r="J63" s="493"/>
      <c r="K63" s="493"/>
    </row>
    <row r="64" spans="8:11" ht="20.149999999999999" customHeight="1">
      <c r="H64" s="494"/>
      <c r="I64" s="494"/>
      <c r="J64" s="494"/>
      <c r="K64" s="494"/>
    </row>
    <row r="65" spans="8:11" ht="20.149999999999999" customHeight="1">
      <c r="H65" s="495"/>
      <c r="I65" s="495"/>
      <c r="J65" s="495"/>
      <c r="K65" s="495"/>
    </row>
    <row r="66" spans="8:11" ht="20.149999999999999" customHeight="1">
      <c r="H66" s="495"/>
      <c r="I66" s="495"/>
      <c r="J66" s="495"/>
      <c r="K66" s="495"/>
    </row>
    <row r="67" spans="8:11" ht="20.149999999999999" customHeight="1">
      <c r="H67" s="495"/>
      <c r="I67" s="495"/>
      <c r="J67" s="495"/>
      <c r="K67" s="495"/>
    </row>
    <row r="68" spans="8:11" ht="20.149999999999999" customHeight="1">
      <c r="H68" s="494"/>
      <c r="I68" s="494"/>
      <c r="J68" s="494"/>
      <c r="K68" s="494"/>
    </row>
    <row r="69" spans="8:11" ht="20.149999999999999" customHeight="1">
      <c r="H69" s="485"/>
      <c r="I69" s="485"/>
      <c r="J69" s="485"/>
      <c r="K69" s="485"/>
    </row>
    <row r="71" spans="8:11" ht="20.149999999999999" customHeight="1">
      <c r="H71" s="192"/>
      <c r="I71" s="192"/>
      <c r="J71" s="192"/>
      <c r="K71" s="192"/>
    </row>
    <row r="75" spans="8:11" ht="20.149999999999999" customHeight="1">
      <c r="H75" s="496"/>
      <c r="I75" s="496"/>
      <c r="J75" s="496"/>
      <c r="K75" s="496"/>
    </row>
    <row r="93" spans="8:11" ht="20.149999999999999" customHeight="1">
      <c r="H93" s="192"/>
      <c r="I93" s="192"/>
      <c r="J93" s="192"/>
      <c r="K93" s="192"/>
    </row>
    <row r="94" spans="8:11" ht="20.149999999999999" customHeight="1">
      <c r="H94" s="192"/>
      <c r="I94" s="192"/>
      <c r="J94" s="192"/>
      <c r="K94" s="192"/>
    </row>
    <row r="95" spans="8:11" ht="20.149999999999999" customHeight="1">
      <c r="H95" s="497"/>
      <c r="I95" s="497"/>
      <c r="J95" s="497"/>
      <c r="K95" s="497"/>
    </row>
    <row r="96" spans="8:11" ht="20.149999999999999" customHeight="1">
      <c r="H96" s="192"/>
      <c r="I96" s="192"/>
      <c r="J96" s="192"/>
      <c r="K96" s="192"/>
    </row>
    <row r="97" spans="8:11" ht="20.149999999999999" customHeight="1">
      <c r="H97" s="192"/>
      <c r="I97" s="192"/>
      <c r="J97" s="192"/>
      <c r="K97" s="192"/>
    </row>
    <row r="98" spans="8:11" ht="20.149999999999999" customHeight="1">
      <c r="H98" s="192"/>
      <c r="I98" s="192"/>
      <c r="J98" s="192"/>
      <c r="K98" s="192"/>
    </row>
    <row r="99" spans="8:11" ht="20.149999999999999" customHeight="1">
      <c r="H99" s="192"/>
      <c r="I99" s="192"/>
      <c r="J99" s="192"/>
      <c r="K99" s="192"/>
    </row>
    <row r="100" spans="8:11" ht="20.149999999999999" customHeight="1">
      <c r="H100" s="192"/>
      <c r="I100" s="192"/>
      <c r="J100" s="192"/>
      <c r="K100" s="192"/>
    </row>
    <row r="101" spans="8:11" ht="20.149999999999999" customHeight="1">
      <c r="H101" s="192"/>
      <c r="I101" s="192"/>
      <c r="J101" s="192"/>
      <c r="K101" s="192"/>
    </row>
    <row r="102" spans="8:11" ht="20.149999999999999" customHeight="1">
      <c r="H102" s="498"/>
      <c r="I102" s="498"/>
      <c r="J102" s="498"/>
      <c r="K102" s="498"/>
    </row>
    <row r="103" spans="8:11" ht="20.149999999999999" customHeight="1">
      <c r="H103" s="498"/>
      <c r="I103" s="498"/>
      <c r="J103" s="498"/>
      <c r="K103" s="498"/>
    </row>
    <row r="105" spans="8:11" ht="20.149999999999999" customHeight="1">
      <c r="H105" s="498"/>
      <c r="I105" s="498"/>
      <c r="J105" s="498"/>
      <c r="K105" s="498"/>
    </row>
    <row r="112" spans="8:11" ht="20.149999999999999" customHeight="1">
      <c r="H112" s="192"/>
      <c r="I112" s="192"/>
      <c r="J112" s="192"/>
      <c r="K112" s="192"/>
    </row>
    <row r="113" spans="8:11" ht="20.149999999999999" customHeight="1">
      <c r="H113" s="192"/>
      <c r="I113" s="192"/>
      <c r="J113" s="192"/>
      <c r="K113" s="192"/>
    </row>
    <row r="114" spans="8:11" ht="20.149999999999999" customHeight="1">
      <c r="H114" s="499"/>
      <c r="I114" s="499"/>
      <c r="J114" s="497"/>
      <c r="K114" s="500"/>
    </row>
    <row r="115" spans="8:11" ht="20.149999999999999" customHeight="1">
      <c r="H115" s="192"/>
      <c r="I115" s="192"/>
      <c r="J115" s="192"/>
      <c r="K115" s="192"/>
    </row>
    <row r="116" spans="8:11" ht="20.149999999999999" customHeight="1">
      <c r="H116" s="192"/>
      <c r="I116" s="192"/>
      <c r="J116" s="192"/>
      <c r="K116" s="192"/>
    </row>
    <row r="117" spans="8:11" ht="20.149999999999999" customHeight="1">
      <c r="H117" s="192"/>
      <c r="I117" s="192"/>
      <c r="J117" s="192"/>
      <c r="K117" s="192"/>
    </row>
    <row r="118" spans="8:11" ht="20.149999999999999" customHeight="1">
      <c r="H118" s="192"/>
      <c r="I118" s="192"/>
      <c r="J118" s="192"/>
      <c r="K118" s="192"/>
    </row>
    <row r="119" spans="8:11" ht="20.149999999999999" customHeight="1">
      <c r="H119" s="192"/>
      <c r="I119" s="192"/>
      <c r="J119" s="192"/>
      <c r="K119" s="192"/>
    </row>
    <row r="120" spans="8:11" ht="20.149999999999999" customHeight="1">
      <c r="H120" s="192"/>
      <c r="I120" s="192"/>
      <c r="J120" s="192"/>
      <c r="K120" s="192"/>
    </row>
    <row r="122" spans="8:11" ht="20.149999999999999" customHeight="1">
      <c r="H122" s="192"/>
      <c r="I122" s="192"/>
      <c r="J122" s="192"/>
      <c r="K122" s="192"/>
    </row>
    <row r="126" spans="8:11" ht="20.149999999999999" customHeight="1">
      <c r="H126" s="496"/>
      <c r="I126" s="496"/>
      <c r="J126" s="496"/>
      <c r="K126" s="496"/>
    </row>
    <row r="135" spans="8:11" ht="20.149999999999999" customHeight="1">
      <c r="H135" s="192"/>
      <c r="I135" s="192"/>
      <c r="J135" s="192"/>
      <c r="K135" s="192"/>
    </row>
    <row r="136" spans="8:11" ht="20.149999999999999" customHeight="1">
      <c r="H136" s="192"/>
      <c r="I136" s="192"/>
      <c r="J136" s="192"/>
      <c r="K136" s="192"/>
    </row>
    <row r="137" spans="8:11" ht="20.149999999999999" customHeight="1">
      <c r="H137" s="501"/>
      <c r="I137" s="501"/>
      <c r="J137" s="501"/>
      <c r="K137" s="501"/>
    </row>
    <row r="138" spans="8:11" ht="20.149999999999999" customHeight="1">
      <c r="H138" s="192"/>
      <c r="I138" s="192"/>
      <c r="J138" s="192"/>
      <c r="K138" s="192"/>
    </row>
    <row r="139" spans="8:11" ht="20.149999999999999" customHeight="1">
      <c r="H139" s="192"/>
      <c r="I139" s="192"/>
      <c r="J139" s="192"/>
      <c r="K139" s="192"/>
    </row>
    <row r="140" spans="8:11" ht="20.149999999999999" customHeight="1">
      <c r="H140" s="192"/>
      <c r="I140" s="192"/>
      <c r="J140" s="192"/>
      <c r="K140" s="192"/>
    </row>
    <row r="141" spans="8:11" ht="20.149999999999999" customHeight="1">
      <c r="H141" s="192"/>
      <c r="I141" s="192"/>
      <c r="J141" s="192"/>
      <c r="K141" s="192"/>
    </row>
    <row r="142" spans="8:11" ht="20.149999999999999" customHeight="1">
      <c r="H142" s="192"/>
      <c r="I142" s="192"/>
      <c r="J142" s="192"/>
      <c r="K142" s="192"/>
    </row>
    <row r="143" spans="8:11" ht="20.149999999999999" customHeight="1">
      <c r="H143" s="192"/>
      <c r="I143" s="192"/>
      <c r="J143" s="192"/>
      <c r="K143" s="192"/>
    </row>
    <row r="148" spans="8:11" ht="20.149999999999999" customHeight="1">
      <c r="H148" s="496"/>
      <c r="I148" s="496"/>
      <c r="J148" s="496"/>
      <c r="K148" s="496"/>
    </row>
    <row r="150" spans="8:11" ht="20.149999999999999" customHeight="1">
      <c r="H150" s="496"/>
      <c r="I150" s="496"/>
      <c r="J150" s="496"/>
      <c r="K150" s="496"/>
    </row>
    <row r="152" spans="8:11" ht="20.149999999999999" customHeight="1">
      <c r="H152" s="496"/>
      <c r="I152" s="496"/>
      <c r="J152" s="496"/>
      <c r="K152" s="496"/>
    </row>
    <row r="153" spans="8:11" ht="20.149999999999999" customHeight="1">
      <c r="H153" s="496"/>
      <c r="I153" s="496"/>
      <c r="J153" s="496"/>
      <c r="K153" s="496"/>
    </row>
    <row r="154" spans="8:11" ht="20.149999999999999" customHeight="1">
      <c r="H154" s="496"/>
      <c r="I154" s="496"/>
      <c r="J154" s="496"/>
      <c r="K154" s="496"/>
    </row>
  </sheetData>
  <sheetProtection algorithmName="SHA-512" hashValue="CbkB6bpi9Qf+J/T1Y5uhleFkxDgWGcJvdZic7oNBPDzYNRnrgv1ZMGfmvPrsUScZFe+0u8aZpRnc7senQP4ppQ==" saltValue="hq8//oGm3ASdAcQZ7xh6Lg==" spinCount="100000" sheet="1" formatRows="0" insertColumns="0" insertRows="0" deleteRows="0"/>
  <mergeCells count="17">
    <mergeCell ref="C40:D40"/>
    <mergeCell ref="C42:D42"/>
    <mergeCell ref="A38:A39"/>
    <mergeCell ref="A40:A41"/>
    <mergeCell ref="A42:A43"/>
    <mergeCell ref="B39:D39"/>
    <mergeCell ref="B41:D41"/>
    <mergeCell ref="B43:D43"/>
    <mergeCell ref="C38:D38"/>
    <mergeCell ref="B30:D30"/>
    <mergeCell ref="B31:D31"/>
    <mergeCell ref="B32:D32"/>
    <mergeCell ref="A36:A37"/>
    <mergeCell ref="B33:D33"/>
    <mergeCell ref="B37:D37"/>
    <mergeCell ref="B34:D34"/>
    <mergeCell ref="C36:D36"/>
  </mergeCells>
  <phoneticPr fontId="8"/>
  <conditionalFormatting sqref="C36:D36 C38:D38 C40:D40 C42:D42">
    <cfRule type="containsBlanks" dxfId="76" priority="1">
      <formula>LEN(TRIM(C36))=0</formula>
    </cfRule>
    <cfRule type="containsText" dxfId="75" priority="8" operator="containsText" text="▼選択肢">
      <formula>NOT(ISERROR(SEARCH("▼選択肢",C36)))</formula>
    </cfRule>
  </conditionalFormatting>
  <conditionalFormatting sqref="B12">
    <cfRule type="containsBlanks" dxfId="74" priority="9">
      <formula>LEN(TRIM(B12))=0</formula>
    </cfRule>
  </conditionalFormatting>
  <dataValidations count="8">
    <dataValidation type="whole" allowBlank="1" showInputMessage="1" showErrorMessage="1" sqref="B17 B23:B24 B15 B13" xr:uid="{D4D4959C-2CB0-4539-B0DD-1EC0653A5E15}">
      <formula1>1</formula1>
      <formula2>365</formula2>
    </dataValidation>
    <dataValidation type="whole" allowBlank="1" showInputMessage="1" showErrorMessage="1" sqref="E26:E29 B28:B29" xr:uid="{75AAC900-7F74-46EF-B033-B40E461D2DA3}">
      <formula1>0</formula1>
      <formula2>365</formula2>
    </dataValidation>
    <dataValidation type="list" allowBlank="1" showInputMessage="1" showErrorMessage="1" promptTitle="入力時の注意" prompt="地域支援事業の取り組みについて_x000a_月の実施回数を選択してください。_x000a_" sqref="C36:D36 C38:D38 C40:D40 C42:D42" xr:uid="{F11A88C1-FDF8-486C-872A-DBBC678D79A5}">
      <formula1>"▼選択肢,1,2,3,4"</formula1>
    </dataValidation>
    <dataValidation allowBlank="1" showInputMessage="1" showErrorMessage="1" prompt="該当する場合は、（ア）、（イ）、（ウ）、（エ）から選択すること" sqref="H64:K64" xr:uid="{D05DB429-A106-445C-8758-F4252E4F7D55}"/>
    <dataValidation type="list" allowBlank="1" showInputMessage="1" showErrorMessage="1" sqref="H138:J142" xr:uid="{17D9C07A-D6AE-40A5-AB88-1EB1954BD541}">
      <formula1>"有,無"</formula1>
    </dataValidation>
    <dataValidation type="whole" allowBlank="1" showInputMessage="1" showErrorMessage="1" promptTitle="入力時の注意（以下を参考にしてください）" prompt="12か月実施する場合_x000a_週３～４日型 ：１３５日～２０８日_x000a_週５日型 ：２０９日～２５９日_x000a_週６～７日型 ：２６０日～３５７日_x000a_" sqref="B12" xr:uid="{222F6DFA-ADED-40B0-9D90-283036C1F517}">
      <formula1>1</formula1>
      <formula2>365</formula2>
    </dataValidation>
    <dataValidation allowBlank="1" showInputMessage="1" showErrorMessage="1" promptTitle="入力時の注意" prompt="修正したい場合は_x000a_審査センターにご連絡ください。" sqref="B3:B11 B14 B16 B18:B22 B43:D43 B30:D34 B37:D37 B39:D39 B41:D41" xr:uid="{65189403-F983-4CD9-9A2B-1255142E5E48}"/>
    <dataValidation allowBlank="1" showInputMessage="1" showErrorMessage="1" promptTitle="入力時の注意" prompt="構成員名簿から自動で転記されます。" sqref="B25:B27" xr:uid="{389404A3-1EC0-4AFF-8EAA-D12722D6A050}"/>
  </dataValidations>
  <pageMargins left="0.70866141732283472" right="0.70866141732283472" top="0.74803149606299213" bottom="0.74803149606299213" header="0.31496062992125984" footer="0.31496062992125984"/>
  <pageSetup paperSize="9" scale="43" orientation="portrait" r:id="rId1"/>
  <headerFooter>
    <oddHeader>&amp;F</oddHead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26C71-16DA-463C-A208-9CFBA70AC367}">
  <sheetPr>
    <pageSetUpPr fitToPage="1"/>
  </sheetPr>
  <dimension ref="A1:R57"/>
  <sheetViews>
    <sheetView view="pageBreakPreview" zoomScale="60" zoomScaleNormal="100" workbookViewId="0">
      <selection activeCell="C5" sqref="C5"/>
    </sheetView>
  </sheetViews>
  <sheetFormatPr defaultColWidth="8.58203125" defaultRowHeight="20.149999999999999" customHeight="1"/>
  <cols>
    <col min="1" max="1" width="22.08203125" style="192" customWidth="1"/>
    <col min="2" max="2" width="27.75" style="192" customWidth="1"/>
    <col min="3" max="3" width="124.25" style="192" customWidth="1"/>
    <col min="4" max="4" width="10.08203125" style="383" customWidth="1"/>
    <col min="5" max="5" width="25.58203125" style="192" customWidth="1"/>
    <col min="6" max="6" width="36.83203125" style="192" customWidth="1"/>
    <col min="7" max="7" width="8.58203125" style="192"/>
    <col min="8" max="8" width="21.58203125" style="192" customWidth="1"/>
    <col min="9" max="9" width="42.25" style="192" customWidth="1"/>
    <col min="10" max="16384" width="8.58203125" style="192"/>
  </cols>
  <sheetData>
    <row r="1" spans="1:9" ht="41.5" customHeight="1" thickBot="1">
      <c r="A1" s="268" t="s">
        <v>902</v>
      </c>
      <c r="B1" s="209"/>
      <c r="C1" s="195"/>
      <c r="D1" s="267" t="s">
        <v>903</v>
      </c>
      <c r="E1" s="417" t="s">
        <v>105</v>
      </c>
      <c r="F1" s="419">
        <f>'1‐③'!G1</f>
        <v>0</v>
      </c>
    </row>
    <row r="2" spans="1:9" ht="24" customHeight="1">
      <c r="A2" s="268"/>
      <c r="B2" s="420" t="s">
        <v>107</v>
      </c>
      <c r="C2" s="593">
        <f>'[3]1-① '!G7</f>
        <v>0</v>
      </c>
      <c r="D2" s="267"/>
      <c r="E2" s="638" t="s">
        <v>904</v>
      </c>
      <c r="F2" s="510"/>
    </row>
    <row r="3" spans="1:9" ht="25" customHeight="1" thickBot="1">
      <c r="A3" s="605" t="s">
        <v>905</v>
      </c>
      <c r="B3" s="194"/>
      <c r="C3" s="194"/>
      <c r="D3" s="378"/>
      <c r="E3" s="408"/>
      <c r="F3" s="418"/>
    </row>
    <row r="4" spans="1:9" s="601" customFormat="1" ht="31" customHeight="1">
      <c r="A4" s="925" t="s">
        <v>906</v>
      </c>
      <c r="B4" s="926"/>
      <c r="C4" s="744" t="s">
        <v>907</v>
      </c>
      <c r="D4" s="378"/>
      <c r="E4" s="408"/>
      <c r="F4" s="418"/>
    </row>
    <row r="5" spans="1:9" ht="25" customHeight="1" thickBot="1">
      <c r="A5" s="919" t="s">
        <v>908</v>
      </c>
      <c r="B5" s="920"/>
      <c r="C5" s="1233" t="s">
        <v>907</v>
      </c>
      <c r="D5" s="378"/>
      <c r="E5" s="193"/>
      <c r="F5" s="753"/>
    </row>
    <row r="6" spans="1:9" ht="25" customHeight="1" thickBot="1">
      <c r="A6" s="603" t="s">
        <v>909</v>
      </c>
      <c r="B6" s="195"/>
      <c r="C6" s="606"/>
      <c r="D6" s="379"/>
      <c r="E6" s="416"/>
      <c r="F6" s="415"/>
      <c r="H6" s="218"/>
      <c r="I6" s="218"/>
    </row>
    <row r="7" spans="1:9" s="601" customFormat="1" ht="30" customHeight="1">
      <c r="A7" s="921" t="s">
        <v>906</v>
      </c>
      <c r="B7" s="922"/>
      <c r="C7" s="744" t="s">
        <v>85</v>
      </c>
      <c r="D7" s="267"/>
      <c r="E7" s="927"/>
      <c r="H7" s="916"/>
      <c r="I7" s="916"/>
    </row>
    <row r="8" spans="1:9" ht="25" customHeight="1">
      <c r="A8" s="917" t="s">
        <v>910</v>
      </c>
      <c r="B8" s="918"/>
      <c r="C8" s="477"/>
      <c r="D8" s="379"/>
      <c r="E8" s="927"/>
      <c r="H8" s="916"/>
      <c r="I8" s="916"/>
    </row>
    <row r="9" spans="1:9" ht="115" customHeight="1" thickBot="1">
      <c r="A9" s="919" t="s">
        <v>911</v>
      </c>
      <c r="B9" s="920"/>
      <c r="C9" s="607" t="str">
        <f>IF(ISNA(VLOOKUP(F1,'[3]【非表示】1-③④差し込み自由記述'!B4:S45,13,FALSE)),"",VLOOKUP(F1,'[3]【非表示】1-③④差し込み自由記述'!B4:S45,13,FALSE))</f>
        <v/>
      </c>
      <c r="D9" s="379"/>
      <c r="E9" s="927"/>
      <c r="H9" s="916"/>
      <c r="I9" s="916"/>
    </row>
    <row r="10" spans="1:9" ht="25" customHeight="1" thickBot="1">
      <c r="A10" s="603" t="s">
        <v>912</v>
      </c>
      <c r="B10" s="197"/>
      <c r="C10" s="606"/>
      <c r="D10" s="379"/>
      <c r="E10" s="230"/>
    </row>
    <row r="11" spans="1:9" s="601" customFormat="1" ht="30" customHeight="1">
      <c r="A11" s="921" t="s">
        <v>906</v>
      </c>
      <c r="B11" s="922"/>
      <c r="C11" s="744" t="s">
        <v>85</v>
      </c>
      <c r="D11" s="267"/>
      <c r="E11" s="927"/>
    </row>
    <row r="12" spans="1:9" ht="115" customHeight="1" thickBot="1">
      <c r="A12" s="928" t="s">
        <v>911</v>
      </c>
      <c r="B12" s="929"/>
      <c r="C12" s="620" t="str">
        <f>IF(ISNA(VLOOKUP(F1,'[3]【非表示】1-③④差し込み自由記述'!B4:S45,14,FALSE)),"",VLOOKUP(F1,'[3]【非表示】1-③④差し込み自由記述'!B4:S45,14,FALSE))</f>
        <v/>
      </c>
      <c r="D12" s="379"/>
      <c r="E12" s="927"/>
    </row>
    <row r="13" spans="1:9" ht="25" customHeight="1">
      <c r="A13" s="930" t="s">
        <v>913</v>
      </c>
      <c r="B13" s="562" t="s">
        <v>914</v>
      </c>
      <c r="C13" s="611"/>
      <c r="D13" s="379"/>
      <c r="E13" s="927"/>
    </row>
    <row r="14" spans="1:9" ht="25" customHeight="1">
      <c r="A14" s="931"/>
      <c r="B14" s="475" t="s">
        <v>915</v>
      </c>
      <c r="C14" s="609"/>
      <c r="D14" s="379"/>
      <c r="E14" s="927"/>
    </row>
    <row r="15" spans="1:9" ht="25" customHeight="1">
      <c r="A15" s="931"/>
      <c r="B15" s="475" t="s">
        <v>916</v>
      </c>
      <c r="C15" s="609"/>
      <c r="D15" s="379" t="s">
        <v>917</v>
      </c>
      <c r="E15" s="927"/>
    </row>
    <row r="16" spans="1:9" ht="25" customHeight="1">
      <c r="A16" s="931"/>
      <c r="B16" s="475" t="s">
        <v>918</v>
      </c>
      <c r="C16" s="609" t="s">
        <v>85</v>
      </c>
      <c r="D16" s="379" t="s">
        <v>919</v>
      </c>
      <c r="E16" s="927"/>
    </row>
    <row r="17" spans="1:18" ht="25" customHeight="1">
      <c r="A17" s="931"/>
      <c r="B17" s="475" t="s">
        <v>920</v>
      </c>
      <c r="C17" s="609"/>
      <c r="D17" s="379" t="s">
        <v>880</v>
      </c>
      <c r="E17" s="927"/>
    </row>
    <row r="18" spans="1:18" ht="25" customHeight="1">
      <c r="A18" s="931"/>
      <c r="B18" s="563" t="s">
        <v>921</v>
      </c>
      <c r="C18" s="610"/>
      <c r="D18" s="379"/>
      <c r="E18" s="927"/>
    </row>
    <row r="19" spans="1:18" ht="25" customHeight="1">
      <c r="A19" s="931"/>
      <c r="B19" s="563" t="s">
        <v>922</v>
      </c>
      <c r="C19" s="610" t="s">
        <v>85</v>
      </c>
      <c r="D19" s="379"/>
      <c r="E19" s="927"/>
    </row>
    <row r="20" spans="1:18" ht="25" customHeight="1" thickBot="1">
      <c r="A20" s="932"/>
      <c r="B20" s="476" t="s">
        <v>923</v>
      </c>
      <c r="C20" s="666" t="s">
        <v>85</v>
      </c>
      <c r="D20" s="379" t="s">
        <v>924</v>
      </c>
      <c r="E20" s="927"/>
    </row>
    <row r="21" spans="1:18" ht="25" customHeight="1">
      <c r="A21" s="930" t="s">
        <v>925</v>
      </c>
      <c r="B21" s="562" t="s">
        <v>914</v>
      </c>
      <c r="C21" s="611"/>
      <c r="D21" s="379"/>
      <c r="E21" s="927"/>
    </row>
    <row r="22" spans="1:18" ht="25" customHeight="1">
      <c r="A22" s="931"/>
      <c r="B22" s="475" t="s">
        <v>915</v>
      </c>
      <c r="C22" s="609"/>
      <c r="D22" s="379"/>
      <c r="E22" s="927"/>
    </row>
    <row r="23" spans="1:18" ht="25" customHeight="1">
      <c r="A23" s="931"/>
      <c r="B23" s="475" t="s">
        <v>916</v>
      </c>
      <c r="C23" s="609"/>
      <c r="D23" s="379" t="s">
        <v>917</v>
      </c>
      <c r="E23" s="927"/>
    </row>
    <row r="24" spans="1:18" ht="25" customHeight="1">
      <c r="A24" s="931"/>
      <c r="B24" s="475" t="s">
        <v>918</v>
      </c>
      <c r="C24" s="609" t="s">
        <v>907</v>
      </c>
      <c r="D24" s="379" t="s">
        <v>919</v>
      </c>
      <c r="E24" s="927"/>
    </row>
    <row r="25" spans="1:18" ht="25" customHeight="1">
      <c r="A25" s="931"/>
      <c r="B25" s="475" t="s">
        <v>920</v>
      </c>
      <c r="C25" s="609"/>
      <c r="D25" s="379" t="s">
        <v>880</v>
      </c>
      <c r="E25" s="927"/>
    </row>
    <row r="26" spans="1:18" ht="25" customHeight="1">
      <c r="A26" s="931"/>
      <c r="B26" s="563" t="s">
        <v>921</v>
      </c>
      <c r="C26" s="610"/>
      <c r="D26" s="379"/>
      <c r="E26" s="745"/>
    </row>
    <row r="27" spans="1:18" ht="25" customHeight="1">
      <c r="A27" s="931"/>
      <c r="B27" s="563" t="s">
        <v>922</v>
      </c>
      <c r="C27" s="610" t="s">
        <v>907</v>
      </c>
      <c r="D27" s="379"/>
      <c r="E27" s="745"/>
    </row>
    <row r="28" spans="1:18" ht="25" customHeight="1" thickBot="1">
      <c r="A28" s="932"/>
      <c r="B28" s="476" t="s">
        <v>923</v>
      </c>
      <c r="C28" s="666" t="s">
        <v>85</v>
      </c>
      <c r="D28" s="379" t="s">
        <v>924</v>
      </c>
      <c r="E28" s="745"/>
    </row>
    <row r="29" spans="1:18" ht="25" customHeight="1" thickBot="1">
      <c r="A29" s="604" t="s">
        <v>926</v>
      </c>
      <c r="B29" s="198"/>
      <c r="C29" s="612"/>
      <c r="D29" s="379"/>
      <c r="G29" s="217"/>
      <c r="H29" s="218"/>
      <c r="I29" s="218"/>
      <c r="J29" s="218"/>
      <c r="K29" s="218"/>
      <c r="L29" s="218"/>
      <c r="M29" s="218"/>
      <c r="N29" s="218"/>
      <c r="O29" s="218"/>
      <c r="P29" s="218"/>
      <c r="Q29" s="218"/>
      <c r="R29" s="218"/>
    </row>
    <row r="30" spans="1:18" s="601" customFormat="1" ht="30" customHeight="1">
      <c r="A30" s="921" t="s">
        <v>906</v>
      </c>
      <c r="B30" s="922"/>
      <c r="C30" s="744" t="s">
        <v>85</v>
      </c>
      <c r="D30" s="267"/>
      <c r="E30" s="923"/>
      <c r="G30" s="217"/>
      <c r="H30" s="602"/>
      <c r="I30" s="602"/>
      <c r="J30" s="602"/>
      <c r="K30" s="602"/>
      <c r="L30" s="602"/>
      <c r="M30" s="602"/>
      <c r="N30" s="602"/>
      <c r="O30" s="602"/>
      <c r="P30" s="602"/>
      <c r="Q30" s="602"/>
      <c r="R30" s="602"/>
    </row>
    <row r="31" spans="1:18" ht="30.65" customHeight="1">
      <c r="A31" s="924" t="s">
        <v>927</v>
      </c>
      <c r="B31" s="750" t="s">
        <v>928</v>
      </c>
      <c r="C31" s="477" t="s">
        <v>85</v>
      </c>
      <c r="D31" s="379" t="s">
        <v>900</v>
      </c>
      <c r="E31" s="923"/>
    </row>
    <row r="32" spans="1:18" ht="25" customHeight="1">
      <c r="A32" s="924"/>
      <c r="B32" s="473" t="s">
        <v>929</v>
      </c>
      <c r="C32" s="477"/>
      <c r="D32" s="379"/>
      <c r="E32" s="923"/>
    </row>
    <row r="33" spans="1:18" ht="115" customHeight="1">
      <c r="A33" s="924"/>
      <c r="B33" s="474" t="s">
        <v>911</v>
      </c>
      <c r="C33" s="608" t="str">
        <f>IF(ISNA(VLOOKUP(F1,'[3]【非表示】1-③④差し込み自由記述'!B4:S45,15,FALSE)),"",VLOOKUP(F1,'[3]【非表示】1-③④差し込み自由記述'!B4:S45,15,FALSE))</f>
        <v/>
      </c>
      <c r="D33" s="267"/>
      <c r="E33" s="923"/>
    </row>
    <row r="34" spans="1:18" ht="32.5" customHeight="1">
      <c r="A34" s="924" t="s">
        <v>930</v>
      </c>
      <c r="B34" s="750" t="s">
        <v>928</v>
      </c>
      <c r="C34" s="477" t="s">
        <v>85</v>
      </c>
      <c r="D34" s="379" t="s">
        <v>900</v>
      </c>
      <c r="E34" s="230"/>
    </row>
    <row r="35" spans="1:18" ht="25" customHeight="1">
      <c r="A35" s="924"/>
      <c r="B35" s="473" t="s">
        <v>929</v>
      </c>
      <c r="C35" s="477"/>
      <c r="D35" s="379"/>
      <c r="E35" s="230"/>
    </row>
    <row r="36" spans="1:18" ht="115" customHeight="1" thickBot="1">
      <c r="A36" s="934"/>
      <c r="B36" s="478" t="s">
        <v>911</v>
      </c>
      <c r="C36" s="607" t="str">
        <f>IF(ISNA(VLOOKUP(F1,'[3]【非表示】1-③④差し込み自由記述'!B4:S45,16,FALSE)),"",VLOOKUP(F1,'[3]【非表示】1-③④差し込み自由記述'!B4:S45,16,FALSE))</f>
        <v/>
      </c>
      <c r="D36" s="267"/>
    </row>
    <row r="37" spans="1:18" ht="25" customHeight="1" thickBot="1">
      <c r="A37" s="604" t="s">
        <v>931</v>
      </c>
      <c r="B37" s="197"/>
      <c r="C37" s="612"/>
      <c r="D37" s="379"/>
      <c r="G37" s="749"/>
      <c r="H37" s="935"/>
      <c r="I37" s="935"/>
      <c r="J37" s="936"/>
      <c r="K37" s="936"/>
      <c r="L37" s="936"/>
      <c r="M37" s="936"/>
      <c r="N37" s="937"/>
      <c r="O37" s="937"/>
      <c r="P37" s="937"/>
      <c r="Q37" s="937"/>
      <c r="R37" s="937"/>
    </row>
    <row r="38" spans="1:18" s="601" customFormat="1" ht="30" customHeight="1">
      <c r="A38" s="921" t="s">
        <v>906</v>
      </c>
      <c r="B38" s="922"/>
      <c r="C38" s="744" t="s">
        <v>1449</v>
      </c>
      <c r="D38" s="267"/>
      <c r="E38" s="229"/>
      <c r="G38" s="749"/>
      <c r="H38" s="748"/>
      <c r="I38" s="748"/>
      <c r="J38" s="749"/>
      <c r="K38" s="749"/>
      <c r="L38" s="749"/>
      <c r="M38" s="749"/>
      <c r="N38" s="746"/>
      <c r="O38" s="746"/>
      <c r="P38" s="746"/>
      <c r="Q38" s="746"/>
      <c r="R38" s="746"/>
    </row>
    <row r="39" spans="1:18" ht="93" customHeight="1">
      <c r="A39" s="938" t="s">
        <v>911</v>
      </c>
      <c r="B39" s="939"/>
      <c r="C39" s="608" t="str">
        <f>IF(ISNA(VLOOKUP(F1,'[3]【非表示】1-③④差し込み自由記述'!B4:S45,17,FALSE)),"",VLOOKUP(F1,'[3]【非表示】1-③④差し込み自由記述'!B4:S45,17,FALSE))</f>
        <v/>
      </c>
      <c r="D39" s="379"/>
      <c r="E39" s="230"/>
    </row>
    <row r="40" spans="1:18" ht="25" customHeight="1">
      <c r="A40" s="933" t="s">
        <v>932</v>
      </c>
      <c r="B40" s="940"/>
      <c r="C40" s="609"/>
      <c r="D40" s="379" t="s">
        <v>917</v>
      </c>
      <c r="E40" s="230"/>
      <c r="G40" s="749"/>
      <c r="H40" s="748"/>
      <c r="I40" s="748"/>
      <c r="J40" s="749"/>
      <c r="K40" s="749"/>
      <c r="L40" s="749"/>
      <c r="M40" s="749"/>
      <c r="N40" s="746"/>
      <c r="O40" s="746"/>
      <c r="P40" s="746"/>
      <c r="Q40" s="746"/>
      <c r="R40" s="746"/>
    </row>
    <row r="41" spans="1:18" ht="25" customHeight="1">
      <c r="A41" s="917" t="s">
        <v>933</v>
      </c>
      <c r="B41" s="472" t="s">
        <v>934</v>
      </c>
      <c r="C41" s="480" t="s">
        <v>85</v>
      </c>
      <c r="D41" s="380" t="s">
        <v>880</v>
      </c>
      <c r="E41" s="230"/>
      <c r="F41" s="189"/>
      <c r="G41" s="941"/>
      <c r="H41" s="942"/>
      <c r="I41" s="942"/>
      <c r="J41" s="942"/>
      <c r="K41" s="942"/>
      <c r="L41" s="190"/>
      <c r="M41" s="190"/>
      <c r="N41" s="943"/>
      <c r="O41" s="943"/>
      <c r="P41" s="943"/>
      <c r="Q41" s="943"/>
      <c r="R41" s="943"/>
    </row>
    <row r="42" spans="1:18" ht="25" customHeight="1">
      <c r="A42" s="917"/>
      <c r="B42" s="614" t="s">
        <v>935</v>
      </c>
      <c r="C42" s="616"/>
      <c r="D42" s="381" t="s">
        <v>936</v>
      </c>
      <c r="E42" s="230"/>
      <c r="F42" s="189"/>
      <c r="G42" s="941"/>
      <c r="H42" s="942"/>
      <c r="I42" s="942"/>
      <c r="J42" s="942"/>
      <c r="K42" s="942"/>
    </row>
    <row r="43" spans="1:18" ht="25" customHeight="1">
      <c r="A43" s="933" t="s">
        <v>937</v>
      </c>
      <c r="B43" s="472" t="s">
        <v>934</v>
      </c>
      <c r="C43" s="480" t="s">
        <v>907</v>
      </c>
      <c r="D43" s="380" t="s">
        <v>938</v>
      </c>
      <c r="E43" s="229"/>
      <c r="G43" s="219"/>
    </row>
    <row r="44" spans="1:18" ht="25" customHeight="1">
      <c r="A44" s="933"/>
      <c r="B44" s="614" t="s">
        <v>935</v>
      </c>
      <c r="C44" s="616"/>
      <c r="D44" s="381" t="s">
        <v>936</v>
      </c>
      <c r="E44" s="745"/>
    </row>
    <row r="45" spans="1:18" ht="25" customHeight="1">
      <c r="A45" s="933"/>
      <c r="B45" s="483" t="s">
        <v>939</v>
      </c>
      <c r="C45" s="481" t="s">
        <v>85</v>
      </c>
      <c r="D45" s="379"/>
      <c r="E45" s="194"/>
    </row>
    <row r="46" spans="1:18" ht="25" customHeight="1">
      <c r="A46" s="933" t="s">
        <v>940</v>
      </c>
      <c r="B46" s="472" t="s">
        <v>941</v>
      </c>
      <c r="C46" s="667" t="s">
        <v>85</v>
      </c>
      <c r="D46" s="379" t="s">
        <v>880</v>
      </c>
      <c r="E46" s="194"/>
    </row>
    <row r="47" spans="1:18" ht="25" customHeight="1" thickBot="1">
      <c r="A47" s="944"/>
      <c r="B47" s="615" t="s">
        <v>935</v>
      </c>
      <c r="C47" s="617"/>
      <c r="D47" s="382" t="s">
        <v>936</v>
      </c>
      <c r="E47" s="194"/>
      <c r="F47" s="471"/>
      <c r="G47" s="221"/>
      <c r="H47" s="222"/>
      <c r="I47" s="221"/>
    </row>
    <row r="48" spans="1:18" ht="25" customHeight="1" thickBot="1">
      <c r="A48" s="604" t="s">
        <v>942</v>
      </c>
      <c r="B48" s="198"/>
      <c r="C48" s="612"/>
      <c r="D48" s="379"/>
      <c r="F48" s="471"/>
      <c r="G48" s="217"/>
      <c r="H48" s="218"/>
      <c r="I48" s="218"/>
      <c r="J48" s="218"/>
      <c r="K48" s="218"/>
      <c r="L48" s="218"/>
      <c r="M48" s="218"/>
      <c r="N48" s="218"/>
      <c r="O48" s="218"/>
      <c r="P48" s="218"/>
      <c r="Q48" s="218"/>
      <c r="R48" s="218"/>
    </row>
    <row r="49" spans="1:9" ht="37" customHeight="1">
      <c r="A49" s="945" t="s">
        <v>943</v>
      </c>
      <c r="B49" s="946"/>
      <c r="C49" s="613"/>
      <c r="D49" s="379"/>
      <c r="E49" s="747"/>
    </row>
    <row r="50" spans="1:9" ht="115" customHeight="1" thickBot="1">
      <c r="A50" s="479" t="s">
        <v>944</v>
      </c>
      <c r="B50" s="478" t="s">
        <v>911</v>
      </c>
      <c r="C50" s="607" t="str">
        <f>IF(ISNA(VLOOKUP(F1,'[3]【非表示】1-③④差し込み自由記述'!B4:S45,18,FALSE)),"",VLOOKUP(F1,'[3]【非表示】1-③④差し込み自由記述'!B4:S45,18,FALSE))</f>
        <v/>
      </c>
      <c r="D50" s="267"/>
      <c r="E50" s="747"/>
      <c r="F50" s="471"/>
    </row>
    <row r="51" spans="1:9" s="383" customFormat="1" ht="21" customHeight="1">
      <c r="A51" s="705" t="s">
        <v>945</v>
      </c>
      <c r="B51" s="379" t="s">
        <v>946</v>
      </c>
      <c r="C51" s="378"/>
      <c r="D51" s="947"/>
      <c r="E51" s="948"/>
      <c r="F51" s="949"/>
      <c r="G51" s="751"/>
      <c r="H51" s="706"/>
      <c r="I51" s="751"/>
    </row>
    <row r="52" spans="1:9" s="383" customFormat="1" ht="20.149999999999999" customHeight="1">
      <c r="A52" s="379"/>
      <c r="B52" s="379" t="s">
        <v>947</v>
      </c>
      <c r="C52" s="378"/>
      <c r="D52" s="947"/>
      <c r="E52" s="948"/>
      <c r="F52" s="949"/>
      <c r="G52" s="707"/>
      <c r="H52" s="708"/>
      <c r="I52" s="707"/>
    </row>
    <row r="53" spans="1:9" ht="20.149999999999999" customHeight="1">
      <c r="A53" s="194"/>
      <c r="B53" s="194"/>
      <c r="C53" s="752"/>
      <c r="D53" s="385"/>
      <c r="E53" s="948"/>
      <c r="F53" s="224"/>
      <c r="G53" s="224"/>
      <c r="H53" s="223"/>
      <c r="I53" s="224"/>
    </row>
    <row r="54" spans="1:9" ht="20.149999999999999" customHeight="1">
      <c r="B54" s="231"/>
      <c r="E54" s="224"/>
    </row>
    <row r="55" spans="1:9" ht="20.149999999999999" customHeight="1">
      <c r="B55" s="231"/>
    </row>
    <row r="56" spans="1:9" ht="20.149999999999999" customHeight="1">
      <c r="B56" s="231"/>
    </row>
    <row r="57" spans="1:9" ht="20.149999999999999" customHeight="1">
      <c r="B57" s="232"/>
    </row>
  </sheetData>
  <sheetProtection algorithmName="SHA-512" hashValue="rm2F6bc9x0O+Dbac/5kxPorkcXqztfwZnCBM8Oq6Qn/QxroGXC/LkhdoYAJQao7B578gxjuLDTIzExsBvn333A==" saltValue="ya7cl+4jNfOWkuS19Jm1TQ==" spinCount="100000" sheet="1" formatRows="0" insertColumns="0" insertRows="0" deleteRows="0"/>
  <mergeCells count="33">
    <mergeCell ref="A46:A47"/>
    <mergeCell ref="A49:B49"/>
    <mergeCell ref="D51:D52"/>
    <mergeCell ref="E51:E53"/>
    <mergeCell ref="F51:F52"/>
    <mergeCell ref="A43:A45"/>
    <mergeCell ref="A34:A36"/>
    <mergeCell ref="H37:I37"/>
    <mergeCell ref="J37:M37"/>
    <mergeCell ref="N37:R37"/>
    <mergeCell ref="A38:B38"/>
    <mergeCell ref="A39:B39"/>
    <mergeCell ref="A40:B40"/>
    <mergeCell ref="A41:A42"/>
    <mergeCell ref="G41:G42"/>
    <mergeCell ref="H41:K42"/>
    <mergeCell ref="N41:R41"/>
    <mergeCell ref="A4:B4"/>
    <mergeCell ref="A5:B5"/>
    <mergeCell ref="A7:B7"/>
    <mergeCell ref="E7:E9"/>
    <mergeCell ref="A11:B11"/>
    <mergeCell ref="E11:E25"/>
    <mergeCell ref="A12:B12"/>
    <mergeCell ref="A13:A20"/>
    <mergeCell ref="A21:A28"/>
    <mergeCell ref="H7:I9"/>
    <mergeCell ref="A8:B8"/>
    <mergeCell ref="A9:B9"/>
    <mergeCell ref="A30:B30"/>
    <mergeCell ref="E30:E31"/>
    <mergeCell ref="A31:A33"/>
    <mergeCell ref="E32:E33"/>
  </mergeCells>
  <phoneticPr fontId="8"/>
  <conditionalFormatting sqref="F47 H47 H51">
    <cfRule type="containsBlanks" dxfId="73" priority="3">
      <formula>LEN(TRIM(F47))=0</formula>
    </cfRule>
  </conditionalFormatting>
  <conditionalFormatting sqref="C4 C7 C11 C30 C38">
    <cfRule type="containsBlanks" dxfId="72" priority="1">
      <formula>LEN(TRIM(C4))=0</formula>
    </cfRule>
    <cfRule type="containsText" dxfId="71" priority="2" operator="containsText" text="▼選択肢">
      <formula>NOT(ISERROR(SEARCH("▼選択肢",C4)))</formula>
    </cfRule>
  </conditionalFormatting>
  <dataValidations count="23">
    <dataValidation type="list" allowBlank="1" showInputMessage="1" showErrorMessage="1" sqref="C46" xr:uid="{915CA834-600E-4EDA-AA1B-3A6A89E036BE}">
      <formula1>"▼選択肢,閉室日のみ月3回,閉室日のみ月4回以上,個室＋閉室日活用型,ひろば＋閉室日活用型"</formula1>
    </dataValidation>
    <dataValidation type="list" allowBlank="1" showInputMessage="1" showErrorMessage="1" sqref="C20 C28" xr:uid="{E4E91A96-6557-4C00-9A8E-150CD0791406}">
      <formula1>"▼選択肢,月,火,水,木,金,土,日"</formula1>
    </dataValidation>
    <dataValidation type="whole" allowBlank="1" showInputMessage="1" showErrorMessage="1" promptTitle="入力時の注意" prompt="（参考）_x000a_週１回× 4週間 ×実施月数" sqref="C17 C25" xr:uid="{36BA7BBF-29AE-479A-AE0F-EDD0FDFB665E}">
      <formula1>1</formula1>
      <formula2>365</formula2>
    </dataValidation>
    <dataValidation allowBlank="1" showInputMessage="1" showErrorMessage="1" promptTitle="入力不要" prompt="修正したい場合は_x000a_審査センターにご連絡ください。" sqref="C9 C50 C33 C36 C39 C12" xr:uid="{02527802-662D-430D-AA0A-333388D32B3E}"/>
    <dataValidation type="list" allowBlank="1" showInputMessage="1" showErrorMessage="1" promptTitle="入力時の注意" prompt="ひろば内ほっとを_x000a_実施する場合_x000a_選択してください。" sqref="C5" xr:uid="{C64799FA-F060-447B-9346-AAA567BA3C2B}">
      <formula1>"▼選択肢,週3-4日型,週5日型,週6-7日型"</formula1>
    </dataValidation>
    <dataValidation allowBlank="1" showInputMessage="1" showErrorMessage="1" promptTitle="入力時の注意" prompt="区の施設で実施しない場合：入力不要_x000a_区の施設で実施する場合：必ず記入" sqref="C49" xr:uid="{2EB29D83-C37B-4998-A9FC-6B2AFFEB6F8D}"/>
    <dataValidation type="whole" allowBlank="1" showInputMessage="1" showErrorMessage="1" promptTitle="入力時の注意（以下を参考にしてください）" prompt="算出方法_x000a_月３回：月３回×週４×実施月数_x000a_月４回：月４回×週４×実施月数" sqref="C47" xr:uid="{6CF1AA17-7E38-45C7-8B02-D84ED82802B6}">
      <formula1>1</formula1>
      <formula2>365</formula2>
    </dataValidation>
    <dataValidation type="whole" allowBlank="1" showInputMessage="1" showErrorMessage="1" promptTitle="入力時の注意（以下を参考にしてください）" prompt="週３～４日型 ：１３５日～２０８日_x000a_週５日型 ：２０９日～２５９日_x000a_週６～７日型 ：２６０日～３５７日_x000a_" sqref="C42 C44" xr:uid="{88F7B25D-37EB-4767-9BE8-AE33D9A6B35D}">
      <formula1>1</formula1>
      <formula2>365</formula2>
    </dataValidation>
    <dataValidation type="list" allowBlank="1" showInputMessage="1" showErrorMessage="1" promptTitle="入力時の注意" prompt="選択必須_x000a_※実施がない場合も_x000a_必ず選択してください。" sqref="C4 C7 C11 C30 C38" xr:uid="{084799E6-E9E5-4D1B-9B25-387F49AC3CBF}">
      <formula1>"▼選択肢,実施する,実施しない"</formula1>
    </dataValidation>
    <dataValidation type="list" allowBlank="1" showInputMessage="1" showErrorMessage="1" sqref="C19 C27" xr:uid="{4F795E03-1745-49FF-99EE-18DD3D8D771E}">
      <formula1>"▼選択肢,５時間,６時間,７時間"</formula1>
    </dataValidation>
    <dataValidation type="list" allowBlank="1" showInputMessage="1" showErrorMessage="1" sqref="C16 C24" xr:uid="{93F12C5D-D4B9-415A-919D-B56D8F95C447}">
      <formula1>"▼選択肢,週1日,週2日,週3日,週4日,週5日,週6日,週7日"</formula1>
    </dataValidation>
    <dataValidation type="list" allowBlank="1" showInputMessage="1" showErrorMessage="1" sqref="C31 C34" xr:uid="{F74A9C58-2EB7-4C1B-AB5E-DD44FD60BCED}">
      <formula1>"▼選択肢,月1,月2,月3,月4"</formula1>
    </dataValidation>
    <dataValidation type="list" allowBlank="1" showInputMessage="1" showErrorMessage="1" sqref="C45" xr:uid="{0E31647C-E56D-4985-955C-600396C8B2A0}">
      <formula1>"▼選択肢,加配する,加配しない"</formula1>
    </dataValidation>
    <dataValidation type="list" allowBlank="1" showInputMessage="1" showErrorMessage="1" promptTitle="入力時の注意" prompt="ひろば型実施の場合_x000a_必ずご選択ください。" sqref="C45" xr:uid="{09431EC2-34FC-4364-B98D-83C05A4026BD}">
      <formula1>"▼選択肢,加配する,加配しない"</formula1>
    </dataValidation>
    <dataValidation allowBlank="1" showInputMessage="1" showErrorMessage="1" promptTitle="入力時の注意（自由記述）" prompt="規定している専門職の資格名を_x000a_記入ください。_x000a_複数いる場合はすべて記入してください。_x000a__x000a__x000a_" sqref="C32 C35" xr:uid="{6667C304-A96D-42E5-AB8C-F801C58B1B67}"/>
    <dataValidation allowBlank="1" showInputMessage="1" showErrorMessage="1" promptTitle="入力時の注意" prompt="「土曜日」「日曜日」_x000a_「祝日」のいずれかを_x000a_ご記入ください。_x000a_※複数記入も可" sqref="C8" xr:uid="{7B48A2E9-49F2-44F6-9788-4D4A5F906E53}"/>
    <dataValidation type="list" allowBlank="1" showInputMessage="1" showErrorMessage="1" sqref="C43 C41" xr:uid="{E635159F-89EE-464D-8179-BFB02933D1EF}">
      <formula1>"▼選択肢,週3-4日型,週5日型,週6-7日型"</formula1>
    </dataValidation>
    <dataValidation type="decimal" allowBlank="1" showInputMessage="1" showErrorMessage="1" prompt="実施初年度、または大幅に実施場所が変更になる場合は_x000a_平面図・配置図を提出してください。" sqref="H53" xr:uid="{F13ACC5F-17DA-4661-96F1-C9578F8F24FF}">
      <formula1>1</formula1>
      <formula2>999999999999999000000</formula2>
    </dataValidation>
    <dataValidation type="list" allowBlank="1" showInputMessage="1" showErrorMessage="1" sqref="H51" xr:uid="{9C94A908-4F37-4AF4-A1D6-5455451B0439}">
      <formula1>"▼選択してください,３回,４回,４回以上"</formula1>
    </dataValidation>
    <dataValidation type="list" allowBlank="1" showInputMessage="1" showErrorMessage="1" sqref="D51" xr:uid="{ECA316EF-295F-4B7B-A940-BBDFE329D7DC}">
      <formula1>"▼選択してください,あり,なし"</formula1>
    </dataValidation>
    <dataValidation type="whole" allowBlank="1" showInputMessage="1" showErrorMessage="1" sqref="C6 C29 H52 C48 C10 C37" xr:uid="{DC119FA3-A1DB-493A-AB0E-7EC3A6A62DF3}">
      <formula1>1</formula1>
      <formula2>365</formula2>
    </dataValidation>
    <dataValidation type="list" allowBlank="1" showInputMessage="1" showErrorMessage="1" sqref="F41:F42 H41:K42" xr:uid="{C14907C3-E5C2-429F-A3E5-031887C85B0A}">
      <formula1>"▼選択肢,〇"</formula1>
    </dataValidation>
    <dataValidation allowBlank="1" showInputMessage="1" showErrorMessage="1" promptTitle="入力時の注意（記入例）" prompt="10:00～15:00" sqref="C18 C26" xr:uid="{3164D2D4-6160-4EF4-BB77-AEA48356A310}"/>
  </dataValidations>
  <pageMargins left="0.70866141732283472" right="0.70866141732283472" top="0.74803149606299213" bottom="0.74803149606299213" header="0.31496062992125984" footer="0.31496062992125984"/>
  <pageSetup paperSize="9" scale="38" orientation="portrait" r:id="rId1"/>
  <headerFooter>
    <oddHeader>&amp;F</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85A0AE-7A6D-460F-AFA9-A0BADD432A03}">
  <sheetPr codeName="Sheet7"/>
  <dimension ref="A1:F15"/>
  <sheetViews>
    <sheetView view="pageBreakPreview" zoomScale="71" zoomScaleNormal="80" zoomScaleSheetLayoutView="71" workbookViewId="0">
      <selection activeCell="H10" sqref="H10"/>
    </sheetView>
  </sheetViews>
  <sheetFormatPr defaultColWidth="9" defaultRowHeight="17.5"/>
  <cols>
    <col min="1" max="1" width="3.08203125" style="5" customWidth="1"/>
    <col min="2" max="2" width="34.33203125" style="5" customWidth="1"/>
    <col min="3" max="3" width="41" style="11" customWidth="1"/>
    <col min="4" max="4" width="18.08203125" style="11" customWidth="1"/>
    <col min="5" max="5" width="4.08203125" style="5" customWidth="1"/>
    <col min="6" max="16384" width="9" style="5"/>
  </cols>
  <sheetData>
    <row r="1" spans="1:6" ht="37.5" customHeight="1">
      <c r="A1" s="6"/>
      <c r="B1" s="590" t="s">
        <v>948</v>
      </c>
      <c r="C1" s="8"/>
      <c r="D1" s="589"/>
    </row>
    <row r="2" spans="1:6" s="9" customFormat="1" ht="22" customHeight="1">
      <c r="A2" s="6"/>
      <c r="B2" s="7"/>
      <c r="C2" s="589" t="s">
        <v>949</v>
      </c>
      <c r="D2" s="589" t="s">
        <v>950</v>
      </c>
      <c r="E2" s="6"/>
    </row>
    <row r="3" spans="1:6" ht="24.75" customHeight="1">
      <c r="A3" s="4"/>
      <c r="B3" s="482" t="s">
        <v>951</v>
      </c>
      <c r="C3" s="240" t="s">
        <v>85</v>
      </c>
      <c r="D3" s="511">
        <v>12</v>
      </c>
      <c r="E3" s="4"/>
      <c r="F3" s="5" t="s">
        <v>952</v>
      </c>
    </row>
    <row r="4" spans="1:6" ht="24.75" customHeight="1">
      <c r="A4" s="4"/>
      <c r="B4" s="482" t="s">
        <v>953</v>
      </c>
      <c r="C4" s="363" t="s">
        <v>954</v>
      </c>
      <c r="D4" s="511">
        <f>D3</f>
        <v>12</v>
      </c>
      <c r="E4" s="4"/>
      <c r="F4" s="5" t="s">
        <v>1447</v>
      </c>
    </row>
    <row r="5" spans="1:6" ht="24.75" customHeight="1">
      <c r="A5" s="4"/>
      <c r="B5" s="509" t="s">
        <v>955</v>
      </c>
      <c r="C5" s="240" t="s">
        <v>85</v>
      </c>
      <c r="D5" s="240" t="s">
        <v>85</v>
      </c>
      <c r="E5" s="4"/>
      <c r="F5" s="5" t="s">
        <v>956</v>
      </c>
    </row>
    <row r="6" spans="1:6" ht="24.75" customHeight="1">
      <c r="A6" s="4"/>
      <c r="B6" s="482" t="s">
        <v>957</v>
      </c>
      <c r="C6" s="240" t="s">
        <v>85</v>
      </c>
      <c r="D6" s="240" t="s">
        <v>85</v>
      </c>
      <c r="E6" s="4"/>
      <c r="F6" s="5" t="s">
        <v>956</v>
      </c>
    </row>
    <row r="7" spans="1:6" ht="24.75" customHeight="1">
      <c r="A7" s="4"/>
      <c r="B7" s="482" t="s">
        <v>958</v>
      </c>
      <c r="C7" s="240" t="s">
        <v>85</v>
      </c>
      <c r="D7" s="240" t="s">
        <v>85</v>
      </c>
      <c r="E7" s="4"/>
      <c r="F7" s="5" t="s">
        <v>956</v>
      </c>
    </row>
    <row r="8" spans="1:6" ht="24.75" customHeight="1">
      <c r="A8" s="4"/>
      <c r="B8" s="482" t="s">
        <v>959</v>
      </c>
      <c r="C8" s="240" t="s">
        <v>85</v>
      </c>
      <c r="D8" s="240" t="s">
        <v>85</v>
      </c>
      <c r="E8" s="4"/>
      <c r="F8" s="5" t="s">
        <v>956</v>
      </c>
    </row>
    <row r="9" spans="1:6" ht="24.75" customHeight="1">
      <c r="A9" s="4"/>
      <c r="B9" s="482" t="s">
        <v>960</v>
      </c>
      <c r="C9" s="240" t="s">
        <v>85</v>
      </c>
      <c r="D9" s="240" t="s">
        <v>85</v>
      </c>
      <c r="E9" s="4"/>
      <c r="F9" s="5" t="s">
        <v>956</v>
      </c>
    </row>
    <row r="10" spans="1:6" ht="24.75" customHeight="1">
      <c r="A10" s="4"/>
      <c r="B10" s="482" t="s">
        <v>961</v>
      </c>
      <c r="C10" s="240" t="s">
        <v>85</v>
      </c>
      <c r="D10" s="240" t="s">
        <v>85</v>
      </c>
      <c r="E10" s="4"/>
      <c r="F10" s="5" t="s">
        <v>956</v>
      </c>
    </row>
    <row r="11" spans="1:6" ht="24.75" customHeight="1">
      <c r="A11" s="4"/>
      <c r="B11" s="482" t="s">
        <v>962</v>
      </c>
      <c r="C11" s="240" t="s">
        <v>85</v>
      </c>
      <c r="D11" s="240" t="s">
        <v>85</v>
      </c>
      <c r="E11" s="4"/>
      <c r="F11" s="5" t="s">
        <v>956</v>
      </c>
    </row>
    <row r="12" spans="1:6" ht="24.75" customHeight="1">
      <c r="A12" s="4"/>
      <c r="B12" s="482" t="s">
        <v>963</v>
      </c>
      <c r="C12" s="240" t="s">
        <v>85</v>
      </c>
      <c r="D12" s="240" t="s">
        <v>85</v>
      </c>
      <c r="E12" s="4"/>
      <c r="F12" s="5" t="s">
        <v>956</v>
      </c>
    </row>
    <row r="13" spans="1:6" ht="24.75" customHeight="1">
      <c r="A13" s="4"/>
      <c r="B13" s="482" t="s">
        <v>964</v>
      </c>
      <c r="C13" s="240" t="s">
        <v>85</v>
      </c>
      <c r="D13" s="240" t="s">
        <v>85</v>
      </c>
      <c r="E13" s="4"/>
      <c r="F13" s="5" t="s">
        <v>956</v>
      </c>
    </row>
    <row r="14" spans="1:6" ht="29.5" customHeight="1">
      <c r="A14" s="4"/>
      <c r="B14" s="591" t="s">
        <v>965</v>
      </c>
      <c r="C14" s="10"/>
      <c r="D14" s="10"/>
      <c r="E14" s="4"/>
    </row>
    <row r="15" spans="1:6">
      <c r="A15" s="4"/>
      <c r="B15" s="4"/>
      <c r="C15" s="10"/>
      <c r="D15" s="10"/>
    </row>
  </sheetData>
  <sheetProtection algorithmName="SHA-512" hashValue="wMou6nvv9uSn5iFO6dsl8bDpwkRvv3e0KNemLBOL6LSrNcJQd+zgxWQulnDBOmw3/ZpD+QJI9bfgSWJ1/PeMKQ==" saltValue="4T3tTRZ9a3OWWYEv7VtqLg==" spinCount="100000" sheet="1" formatRows="0" insertColumns="0" insertRows="0" deleteRows="0"/>
  <phoneticPr fontId="8"/>
  <conditionalFormatting sqref="C3:C13">
    <cfRule type="containsText" dxfId="70" priority="4" operator="containsText" text="▼選択肢">
      <formula>NOT(ISERROR(SEARCH("▼選択肢",C3)))</formula>
    </cfRule>
    <cfRule type="containsBlanks" dxfId="69" priority="6">
      <formula>LEN(TRIM(C3))=0</formula>
    </cfRule>
    <cfRule type="containsBlanks" dxfId="68" priority="6">
      <formula>LEN(TRIM(C3))=0</formula>
    </cfRule>
  </conditionalFormatting>
  <conditionalFormatting sqref="D3:D13">
    <cfRule type="containsBlanks" dxfId="67" priority="1">
      <formula>LEN(TRIM(D3))=0</formula>
    </cfRule>
    <cfRule type="containsText" dxfId="66" priority="2" operator="containsText" text="▼選択肢">
      <formula>NOT(ISERROR(SEARCH("▼選択肢",D3)))</formula>
    </cfRule>
  </conditionalFormatting>
  <dataValidations count="8">
    <dataValidation type="list" allowBlank="1" showInputMessage="1" showErrorMessage="1" sqref="C7:C9" xr:uid="{1C17EE16-832C-43DE-A9F9-93A04A68F203}">
      <formula1>"▼選択肢,実施あり,実施なし"</formula1>
    </dataValidation>
    <dataValidation type="list" allowBlank="1" showInputMessage="1" showErrorMessage="1" sqref="C3" xr:uid="{67B8C6E9-A7A4-45B2-A273-989917590FC0}">
      <formula1>"▼選択肢,３～４日型,５日型,６～７日型,  （区施設・常勤配置）6～７日型"</formula1>
    </dataValidation>
    <dataValidation type="list" allowBlank="1" showInputMessage="1" showErrorMessage="1" sqref="C10 C5" xr:uid="{40DEFA1F-B755-4DD7-B7E2-66CA5B063337}">
      <formula1>"▼選択肢,実施なし,３～４日型,５日型,６～７日型"</formula1>
    </dataValidation>
    <dataValidation type="list" allowBlank="1" showInputMessage="1" showErrorMessage="1" sqref="C12" xr:uid="{A5CFE4E5-B77E-4B5F-9D3B-D1C6D01616FA}">
      <formula1>"▼選択肢,実施なし,閉室日のみ（月３日型）,閉室日のみ（月４日型）,個室＋閉室日型,ひろば＋閉室日型"</formula1>
    </dataValidation>
    <dataValidation type="list" allowBlank="1" showInputMessage="1" showErrorMessage="1" sqref="C11" xr:uid="{F4EF14BF-3655-4162-9E36-B18D755F8EC5}">
      <formula1>"▼選択肢,実施なし,３～４日型,５日型,６～７日型,加配なし"</formula1>
    </dataValidation>
    <dataValidation type="list" allowBlank="1" showInputMessage="1" showErrorMessage="1" sqref="C6" xr:uid="{FC0C246E-55DC-422E-B825-44D3C7D07C18}">
      <formula1>"▼選択肢,実施なし,５日型,６～７日型"</formula1>
    </dataValidation>
    <dataValidation type="list" allowBlank="1" showInputMessage="1" showErrorMessage="1" sqref="C13" xr:uid="{EB567699-1B37-4F2F-A8CB-DBFBB43C84E1}">
      <formula1>"▼選択肢,区の施設で実施しない,区の施設で実施する"</formula1>
    </dataValidation>
    <dataValidation type="list" allowBlank="1" showInputMessage="1" showErrorMessage="1" sqref="D3 D5:D13" xr:uid="{3E62646F-864F-403A-8EB8-7EB2E1014D8E}">
      <formula1>"▼選択肢,12,11,10,9,8,7,6,5,4,3,2,1,0"</formula1>
    </dataValidation>
  </dataValidations>
  <pageMargins left="0.70866141732283472" right="0.70866141732283472" top="0.74803149606299213" bottom="0.74803149606299213" header="0.31496062992125984" footer="0.31496062992125984"/>
  <pageSetup paperSize="9" orientation="landscape" r:id="rId1"/>
  <headerFooter>
    <oddHeader>&amp;F</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30604D-0741-47D4-BC06-9A7D18382AA0}">
  <sheetPr codeName="Sheet9"/>
  <dimension ref="A1:M74"/>
  <sheetViews>
    <sheetView view="pageBreakPreview" zoomScale="70" zoomScaleNormal="85" zoomScaleSheetLayoutView="70" workbookViewId="0">
      <selection activeCell="O49" sqref="O49"/>
    </sheetView>
  </sheetViews>
  <sheetFormatPr defaultColWidth="9" defaultRowHeight="17.5"/>
  <cols>
    <col min="1" max="4" width="4.08203125" style="15" customWidth="1"/>
    <col min="5" max="5" width="24.75" style="15" customWidth="1"/>
    <col min="6" max="6" width="26.58203125" style="15" customWidth="1"/>
    <col min="7" max="7" width="20.08203125" style="25" customWidth="1"/>
    <col min="8" max="8" width="8.08203125" style="25" customWidth="1"/>
    <col min="9" max="9" width="3.83203125" style="25" customWidth="1"/>
    <col min="10" max="10" width="4.33203125" style="25" customWidth="1"/>
    <col min="11" max="11" width="1.58203125" style="25" customWidth="1"/>
    <col min="12" max="12" width="21.58203125" style="15" bestFit="1" customWidth="1"/>
    <col min="13" max="13" width="10.08203125" style="15" bestFit="1" customWidth="1"/>
    <col min="14" max="16384" width="9" style="15"/>
  </cols>
  <sheetData>
    <row r="1" spans="1:13" ht="14.25" customHeight="1">
      <c r="A1" s="12"/>
      <c r="B1" s="12"/>
      <c r="C1" s="12"/>
      <c r="D1" s="12"/>
      <c r="E1" s="12"/>
      <c r="F1" s="12"/>
      <c r="G1" s="13"/>
      <c r="H1" s="13"/>
      <c r="I1" s="13"/>
      <c r="J1" s="13" t="s">
        <v>966</v>
      </c>
      <c r="K1" s="14"/>
      <c r="L1" s="12"/>
    </row>
    <row r="2" spans="1:13" ht="22.5">
      <c r="A2" s="981" t="s">
        <v>967</v>
      </c>
      <c r="B2" s="981"/>
      <c r="C2" s="981"/>
      <c r="D2" s="981"/>
      <c r="E2" s="981"/>
      <c r="F2" s="981"/>
      <c r="G2" s="981"/>
      <c r="H2" s="981"/>
      <c r="I2" s="981"/>
      <c r="J2" s="981"/>
      <c r="K2" s="131"/>
      <c r="L2" s="12"/>
    </row>
    <row r="3" spans="1:13">
      <c r="A3" s="12"/>
      <c r="B3" s="12"/>
      <c r="C3" s="12"/>
      <c r="D3" s="12"/>
      <c r="E3" s="12"/>
      <c r="F3" s="12"/>
      <c r="G3" s="16"/>
      <c r="H3" s="16"/>
      <c r="I3" s="16"/>
      <c r="J3" s="16"/>
      <c r="K3" s="16"/>
      <c r="L3" s="12"/>
    </row>
    <row r="4" spans="1:13" ht="18" customHeight="1">
      <c r="A4" s="12"/>
      <c r="B4" s="12"/>
      <c r="C4" s="12"/>
      <c r="D4" s="12"/>
      <c r="E4" s="12"/>
      <c r="F4" s="17" t="s">
        <v>968</v>
      </c>
      <c r="G4" s="1003">
        <f>'1-① '!G7</f>
        <v>0</v>
      </c>
      <c r="H4" s="1004"/>
      <c r="I4" s="1004"/>
      <c r="J4" s="1005"/>
      <c r="K4" s="18"/>
      <c r="L4" s="12" t="s">
        <v>969</v>
      </c>
    </row>
    <row r="5" spans="1:13" ht="18" customHeight="1">
      <c r="A5" s="12" t="s">
        <v>970</v>
      </c>
      <c r="B5" s="12"/>
      <c r="C5" s="12"/>
      <c r="D5" s="12"/>
      <c r="E5" s="12"/>
      <c r="F5" s="12"/>
      <c r="G5" s="1006" t="s">
        <v>971</v>
      </c>
      <c r="H5" s="1006"/>
      <c r="I5" s="1006"/>
      <c r="J5" s="1006"/>
      <c r="K5" s="14"/>
      <c r="L5" s="12"/>
    </row>
    <row r="6" spans="1:13" ht="18" customHeight="1">
      <c r="A6" s="303" t="s">
        <v>972</v>
      </c>
      <c r="B6" s="290"/>
      <c r="C6" s="290"/>
      <c r="D6" s="290"/>
      <c r="E6" s="291"/>
      <c r="F6" s="292" t="s">
        <v>973</v>
      </c>
      <c r="G6" s="986" t="s">
        <v>974</v>
      </c>
      <c r="H6" s="987"/>
      <c r="I6" s="987"/>
      <c r="J6" s="988"/>
      <c r="K6" s="18"/>
      <c r="L6" s="12"/>
    </row>
    <row r="7" spans="1:13" ht="18" customHeight="1">
      <c r="A7" s="984" t="s">
        <v>975</v>
      </c>
      <c r="B7" s="305" t="s">
        <v>976</v>
      </c>
      <c r="C7" s="287"/>
      <c r="D7" s="287"/>
      <c r="E7" s="288"/>
      <c r="F7" s="101">
        <f>F8+F20</f>
        <v>300000</v>
      </c>
      <c r="G7" s="975"/>
      <c r="H7" s="976"/>
      <c r="I7" s="976"/>
      <c r="J7" s="977"/>
      <c r="K7" s="18"/>
      <c r="L7" s="12" t="s">
        <v>977</v>
      </c>
    </row>
    <row r="8" spans="1:13" ht="18" customHeight="1">
      <c r="A8" s="985"/>
      <c r="B8" s="306"/>
      <c r="C8" s="274" t="s">
        <v>978</v>
      </c>
      <c r="D8" s="275"/>
      <c r="E8" s="275"/>
      <c r="F8" s="88">
        <f>SUM(F9:F19)</f>
        <v>300000</v>
      </c>
      <c r="G8" s="991"/>
      <c r="H8" s="992"/>
      <c r="I8" s="992"/>
      <c r="J8" s="993"/>
      <c r="K8" s="18"/>
      <c r="L8" s="12" t="s">
        <v>977</v>
      </c>
    </row>
    <row r="9" spans="1:13" ht="18" customHeight="1">
      <c r="A9" s="985"/>
      <c r="B9" s="306"/>
      <c r="C9" s="276"/>
      <c r="D9" s="950" t="s">
        <v>979</v>
      </c>
      <c r="E9" s="951"/>
      <c r="F9" s="459" t="str">
        <f>IF(G9="▼選択肢", "", IF(G9="実施なし", 0, IF(G9="３～４日型", VLOOKUP(I9,【非表示】月割額表!$A$5:$X$16, 2, FALSE), IF(G9="５日型", VLOOKUP(I9,【非表示】月割額表!$A$5:$X$16, 3, FALSE), IF(G9="６～７日型", VLOOKUP(I9, 【非表示】月割額表!$A$5:$X$16, 4, FALSE), IF(G9="（区施設・常勤配置）6～７日型", VLOOKUP(I9, 【非表示】月割額表!$A$5:$X$16, 5, FALSE)))))))</f>
        <v/>
      </c>
      <c r="G9" s="294" t="str">
        <f>'1‐⑤【★入力シート】'!C3</f>
        <v>▼選択肢</v>
      </c>
      <c r="H9" s="295" t="s">
        <v>980</v>
      </c>
      <c r="I9" s="295">
        <f>'1‐⑤【★入力シート】'!D3</f>
        <v>12</v>
      </c>
      <c r="J9" s="296" t="s">
        <v>981</v>
      </c>
      <c r="K9" s="16"/>
      <c r="L9" s="12" t="s">
        <v>982</v>
      </c>
    </row>
    <row r="10" spans="1:13" ht="18" customHeight="1">
      <c r="A10" s="985"/>
      <c r="B10" s="306"/>
      <c r="C10" s="276"/>
      <c r="D10" s="954" t="s">
        <v>953</v>
      </c>
      <c r="E10" s="955"/>
      <c r="F10" s="460">
        <f>IF(G10="▼選択肢","",IF(G10="実施なし",0,IF(G10="実施あり",(VLOOKUP(I10,【非表示】月割額表!$A$5:$X$16,6,0)))))</f>
        <v>300000</v>
      </c>
      <c r="G10" s="297" t="str">
        <f>'1‐⑤【★入力シート】'!C4</f>
        <v>実施あり</v>
      </c>
      <c r="H10" s="293" t="s">
        <v>980</v>
      </c>
      <c r="I10" s="293">
        <f>'1‐⑤【★入力シート】'!D4</f>
        <v>12</v>
      </c>
      <c r="J10" s="298" t="s">
        <v>981</v>
      </c>
      <c r="K10" s="16"/>
      <c r="L10" s="12" t="s">
        <v>982</v>
      </c>
    </row>
    <row r="11" spans="1:13" ht="17.5" customHeight="1">
      <c r="A11" s="985"/>
      <c r="B11" s="306"/>
      <c r="C11" s="276"/>
      <c r="D11" s="952" t="s">
        <v>983</v>
      </c>
      <c r="E11" s="953"/>
      <c r="F11" s="461" t="str">
        <f>IF(G11="▼選択肢", "", IF(G11="実施なし", 0, IF(G11="３～４日型", VLOOKUP(I11,【非表示】月割額表!$A$5:$X$16, 7, FALSE), IF(G11="５日型", VLOOKUP(I11,【非表示】月割額表!$A$5:$X$16, 8, FALSE), IF(G11="６～７日型", VLOOKUP(I11, 【非表示】月割額表!$A$5:$X$16, 9, FALSE), "")))))</f>
        <v/>
      </c>
      <c r="G11" s="297" t="str">
        <f>'1‐⑤【★入力シート】'!C5</f>
        <v>▼選択肢</v>
      </c>
      <c r="H11" s="293" t="s">
        <v>980</v>
      </c>
      <c r="I11" s="293" t="str">
        <f>'1‐⑤【★入力シート】'!D5</f>
        <v>▼選択肢</v>
      </c>
      <c r="J11" s="298" t="s">
        <v>981</v>
      </c>
      <c r="K11" s="16"/>
      <c r="L11" s="12" t="s">
        <v>982</v>
      </c>
    </row>
    <row r="12" spans="1:13" ht="18" customHeight="1">
      <c r="A12" s="985"/>
      <c r="B12" s="306"/>
      <c r="C12" s="276"/>
      <c r="D12" s="952" t="s">
        <v>984</v>
      </c>
      <c r="E12" s="953"/>
      <c r="F12" s="461" t="str">
        <f>IF(G12="▼選択肢","",IF(G12="実施なし",0,IF(G12="５日型",VLOOKUP(I12,【非表示】月割額表!$A$5:$X$16,8,FALSE),IF(G12="６～７日型",VLOOKUP(I12,【非表示】月割額表!$A$5:$X$16,9,FALSE),""))))</f>
        <v/>
      </c>
      <c r="G12" s="297" t="str">
        <f>'1‐⑤【★入力シート】'!C6</f>
        <v>▼選択肢</v>
      </c>
      <c r="H12" s="293" t="s">
        <v>980</v>
      </c>
      <c r="I12" s="293" t="str">
        <f>'1‐⑤【★入力シート】'!D6</f>
        <v>▼選択肢</v>
      </c>
      <c r="J12" s="298" t="s">
        <v>981</v>
      </c>
      <c r="K12" s="16"/>
      <c r="L12" s="12" t="s">
        <v>982</v>
      </c>
      <c r="M12" s="19"/>
    </row>
    <row r="13" spans="1:13" ht="18" customHeight="1">
      <c r="A13" s="985"/>
      <c r="B13" s="306"/>
      <c r="C13" s="276"/>
      <c r="D13" s="952" t="s">
        <v>985</v>
      </c>
      <c r="E13" s="953"/>
      <c r="F13" s="462" t="str">
        <f>IF(G13="▼選択肢","",IF(G13="実施なし",0,IF(G13="実施あり",(VLOOKUP(I13,【非表示】月割額表!$A$5:$X$16,10,0)))))</f>
        <v/>
      </c>
      <c r="G13" s="299" t="str">
        <f>'1‐⑤【★入力シート】'!C7</f>
        <v>▼選択肢</v>
      </c>
      <c r="H13" s="293" t="s">
        <v>980</v>
      </c>
      <c r="I13" s="293" t="str">
        <f>'1‐⑤【★入力シート】'!D7</f>
        <v>▼選択肢</v>
      </c>
      <c r="J13" s="298" t="s">
        <v>981</v>
      </c>
      <c r="K13" s="16"/>
      <c r="L13" s="12" t="s">
        <v>982</v>
      </c>
      <c r="M13" s="19"/>
    </row>
    <row r="14" spans="1:13" ht="18" customHeight="1">
      <c r="A14" s="985"/>
      <c r="B14" s="306"/>
      <c r="C14" s="276"/>
      <c r="D14" s="952" t="s">
        <v>986</v>
      </c>
      <c r="E14" s="953"/>
      <c r="F14" s="462" t="str">
        <f>IF(G14="▼選択肢","",IF(G14="実施なし",0,IF(G14="実施あり",(VLOOKUP(I14,【非表示】月割額表!A5:X16,11,0)))))</f>
        <v/>
      </c>
      <c r="G14" s="299" t="str">
        <f>'1‐⑤【★入力シート】'!C8</f>
        <v>▼選択肢</v>
      </c>
      <c r="H14" s="293" t="s">
        <v>980</v>
      </c>
      <c r="I14" s="293" t="str">
        <f>'1‐⑤【★入力シート】'!D8</f>
        <v>▼選択肢</v>
      </c>
      <c r="J14" s="298" t="s">
        <v>981</v>
      </c>
      <c r="K14" s="16"/>
      <c r="L14" s="12" t="s">
        <v>982</v>
      </c>
      <c r="M14" s="19"/>
    </row>
    <row r="15" spans="1:13" ht="18" customHeight="1">
      <c r="A15" s="985"/>
      <c r="B15" s="306"/>
      <c r="C15" s="276"/>
      <c r="D15" s="952" t="s">
        <v>987</v>
      </c>
      <c r="E15" s="953"/>
      <c r="F15" s="462" t="str">
        <f>IF(G15="▼選択肢","",IF(G15="実施なし",0,IF(G15="実施あり",(VLOOKUP(I15,【非表示】月割額表!$A$5:$X$16,12,0)))))</f>
        <v/>
      </c>
      <c r="G15" s="299" t="str">
        <f>'1‐⑤【★入力シート】'!C9</f>
        <v>▼選択肢</v>
      </c>
      <c r="H15" s="293" t="s">
        <v>980</v>
      </c>
      <c r="I15" s="293" t="str">
        <f>'1‐⑤【★入力シート】'!D9</f>
        <v>▼選択肢</v>
      </c>
      <c r="J15" s="298" t="s">
        <v>981</v>
      </c>
      <c r="K15" s="16"/>
      <c r="L15" s="12" t="s">
        <v>982</v>
      </c>
      <c r="M15" s="19"/>
    </row>
    <row r="16" spans="1:13" ht="18" customHeight="1">
      <c r="A16" s="985"/>
      <c r="B16" s="306"/>
      <c r="C16" s="276"/>
      <c r="D16" s="952" t="s">
        <v>988</v>
      </c>
      <c r="E16" s="953"/>
      <c r="F16" s="462" t="str">
        <f>IF(G16="▼選択肢","",IF(G16="実施なし",0,IF(G16="職員配置なし",60000,IF(G16="３～４日型",(VLOOKUP(I16,【非表示】月割額表!A5:X16,13,0)),IF(G16="５日型",(VLOOKUP(I16,【非表示】月割額表!A5:X16,14,0)),IF(G16="６～７日型",(VLOOKUP(I16,【非表示】月割額表!A5:X16,15,0))))))))</f>
        <v/>
      </c>
      <c r="G16" s="299" t="str">
        <f>'1‐⑤【★入力シート】'!C10</f>
        <v>▼選択肢</v>
      </c>
      <c r="H16" s="293" t="s">
        <v>980</v>
      </c>
      <c r="I16" s="293" t="str">
        <f>'1‐⑤【★入力シート】'!D10</f>
        <v>▼選択肢</v>
      </c>
      <c r="J16" s="298" t="s">
        <v>981</v>
      </c>
      <c r="K16" s="16"/>
      <c r="L16" s="12" t="s">
        <v>982</v>
      </c>
      <c r="M16" s="19"/>
    </row>
    <row r="17" spans="1:12" ht="18" customHeight="1">
      <c r="A17" s="985"/>
      <c r="B17" s="306"/>
      <c r="C17" s="276"/>
      <c r="D17" s="952" t="s">
        <v>962</v>
      </c>
      <c r="E17" s="953"/>
      <c r="F17" s="462" t="str">
        <f>IF(G17="▼選択肢","",IF(G17="実施なし",0,IF(G17="加配なし",(VLOOKUP(I17,【非表示】月割額表!$A$5:$X$16,19,0)),IF(G17="３～４日型",(VLOOKUP(I17,【非表示】月割額表!$A$5:$X$16,16,0)),IF(G17="５日型",(VLOOKUP(I17,【非表示】月割額表!$A$5:$X$16,17,0)),IF(G17="６～７日型",(VLOOKUP(I17,【非表示】月割額表!$A$5:$X$16,18,0))))))))</f>
        <v/>
      </c>
      <c r="G17" s="299" t="str">
        <f>'1‐⑤【★入力シート】'!C11</f>
        <v>▼選択肢</v>
      </c>
      <c r="H17" s="293" t="s">
        <v>980</v>
      </c>
      <c r="I17" s="293" t="str">
        <f>'1‐⑤【★入力シート】'!D11</f>
        <v>▼選択肢</v>
      </c>
      <c r="J17" s="298" t="s">
        <v>981</v>
      </c>
      <c r="K17" s="16"/>
      <c r="L17" s="12" t="s">
        <v>982</v>
      </c>
    </row>
    <row r="18" spans="1:12" ht="18" customHeight="1">
      <c r="A18" s="985"/>
      <c r="B18" s="306"/>
      <c r="C18" s="276"/>
      <c r="D18" s="989" t="s">
        <v>963</v>
      </c>
      <c r="E18" s="990"/>
      <c r="F18" s="462" t="str">
        <f>IF(G18="▼選択肢","",IF(G18="実施なし",0,IF(G18="閉室日のみ（月３日型）",(VLOOKUP(I18,【非表示】月割額表!A5:X16,20,0)),IF(G18="実施なし",0,IF(G18="閉室日のみ（月４日型）",(VLOOKUP(I18,【非表示】月割額表!$A$5:$X$16,21,0)),IF(G18="個室＋閉室日型",(VLOOKUP(I18,【非表示】月割額表!$A$5:$X$16,22,0)),IF(G18="ひろば＋閉室日型",(VLOOKUP(I18,【非表示】月割額表!$A$5:$X$16,23,0)))))))))</f>
        <v/>
      </c>
      <c r="G18" s="299" t="str">
        <f>'1‐⑤【★入力シート】'!C12</f>
        <v>▼選択肢</v>
      </c>
      <c r="H18" s="293" t="s">
        <v>980</v>
      </c>
      <c r="I18" s="293" t="str">
        <f>'1‐⑤【★入力シート】'!D12</f>
        <v>▼選択肢</v>
      </c>
      <c r="J18" s="298" t="s">
        <v>981</v>
      </c>
      <c r="K18" s="16"/>
      <c r="L18" s="12" t="s">
        <v>982</v>
      </c>
    </row>
    <row r="19" spans="1:12" ht="18" customHeight="1">
      <c r="A19" s="985"/>
      <c r="B19" s="306"/>
      <c r="C19" s="276"/>
      <c r="D19" s="994" t="s">
        <v>989</v>
      </c>
      <c r="E19" s="995"/>
      <c r="F19" s="462" t="str">
        <f>IF(G19="▼選択肢","",IF(G19="区の施設で実施しない",0,IF(G19="区の施設で実施する",(VLOOKUP(I19,【非表示】月割額表!A5:X16,24,0)))))</f>
        <v/>
      </c>
      <c r="G19" s="300" t="str">
        <f>'1‐⑤【★入力シート】'!C13</f>
        <v>▼選択肢</v>
      </c>
      <c r="H19" s="301" t="s">
        <v>980</v>
      </c>
      <c r="I19" s="301" t="str">
        <f>'1‐⑤【★入力シート】'!D13</f>
        <v>▼選択肢</v>
      </c>
      <c r="J19" s="302" t="s">
        <v>981</v>
      </c>
      <c r="K19" s="16"/>
      <c r="L19" s="12" t="s">
        <v>982</v>
      </c>
    </row>
    <row r="20" spans="1:12" ht="18" customHeight="1">
      <c r="A20" s="985"/>
      <c r="B20" s="306"/>
      <c r="C20" s="277" t="s">
        <v>990</v>
      </c>
      <c r="D20" s="278"/>
      <c r="E20" s="279"/>
      <c r="F20" s="165">
        <f>SUM(F21,F25)</f>
        <v>0</v>
      </c>
      <c r="G20" s="1010"/>
      <c r="H20" s="1011"/>
      <c r="I20" s="1011"/>
      <c r="J20" s="1012"/>
      <c r="K20" s="16"/>
      <c r="L20" s="12" t="s">
        <v>977</v>
      </c>
    </row>
    <row r="21" spans="1:12" ht="18" customHeight="1">
      <c r="A21" s="985"/>
      <c r="B21" s="306"/>
      <c r="C21" s="280"/>
      <c r="D21" s="982" t="s">
        <v>991</v>
      </c>
      <c r="E21" s="983"/>
      <c r="F21" s="167">
        <f>SUM(F22:F24)</f>
        <v>0</v>
      </c>
      <c r="G21" s="1234"/>
      <c r="H21" s="1235"/>
      <c r="I21" s="1235"/>
      <c r="J21" s="1236"/>
      <c r="K21" s="16"/>
      <c r="L21" s="12" t="s">
        <v>977</v>
      </c>
    </row>
    <row r="22" spans="1:12" ht="18" customHeight="1">
      <c r="A22" s="985"/>
      <c r="B22" s="306"/>
      <c r="C22" s="280"/>
      <c r="D22" s="289"/>
      <c r="E22" s="164" t="s">
        <v>992</v>
      </c>
      <c r="F22" s="622"/>
      <c r="G22" s="1237"/>
      <c r="H22" s="1238"/>
      <c r="I22" s="1238"/>
      <c r="J22" s="1239"/>
      <c r="K22" s="16"/>
      <c r="L22" s="78" t="s">
        <v>993</v>
      </c>
    </row>
    <row r="23" spans="1:12" ht="18" customHeight="1">
      <c r="A23" s="985"/>
      <c r="B23" s="306"/>
      <c r="C23" s="280"/>
      <c r="D23" s="289"/>
      <c r="E23" s="640" t="s">
        <v>994</v>
      </c>
      <c r="F23" s="163"/>
      <c r="G23" s="1013"/>
      <c r="H23" s="1014"/>
      <c r="I23" s="1014"/>
      <c r="J23" s="1015"/>
      <c r="K23" s="16"/>
      <c r="L23" s="78" t="s">
        <v>993</v>
      </c>
    </row>
    <row r="24" spans="1:12" ht="18" customHeight="1">
      <c r="A24" s="985"/>
      <c r="B24" s="306"/>
      <c r="C24" s="280"/>
      <c r="D24" s="289"/>
      <c r="E24" s="641" t="s">
        <v>995</v>
      </c>
      <c r="F24" s="166"/>
      <c r="G24" s="1240"/>
      <c r="H24" s="1241"/>
      <c r="I24" s="1241"/>
      <c r="J24" s="1242"/>
      <c r="K24" s="16"/>
      <c r="L24" s="78" t="s">
        <v>993</v>
      </c>
    </row>
    <row r="25" spans="1:12" ht="18" customHeight="1">
      <c r="A25" s="985"/>
      <c r="B25" s="306"/>
      <c r="C25" s="280"/>
      <c r="D25" s="982" t="s">
        <v>996</v>
      </c>
      <c r="E25" s="983"/>
      <c r="F25" s="165">
        <f>SUM(F26:F29)</f>
        <v>0</v>
      </c>
      <c r="G25" s="1234"/>
      <c r="H25" s="1235"/>
      <c r="I25" s="1235"/>
      <c r="J25" s="1236"/>
      <c r="K25" s="16"/>
      <c r="L25" s="12" t="s">
        <v>977</v>
      </c>
    </row>
    <row r="26" spans="1:12" ht="18" customHeight="1">
      <c r="A26" s="985"/>
      <c r="B26" s="306"/>
      <c r="C26" s="281"/>
      <c r="D26" s="289"/>
      <c r="E26" s="164" t="s">
        <v>997</v>
      </c>
      <c r="F26" s="163"/>
      <c r="G26" s="1237"/>
      <c r="H26" s="1238"/>
      <c r="I26" s="1238"/>
      <c r="J26" s="1239"/>
      <c r="K26" s="16"/>
      <c r="L26" s="78" t="s">
        <v>993</v>
      </c>
    </row>
    <row r="27" spans="1:12" ht="18" customHeight="1">
      <c r="A27" s="985"/>
      <c r="B27" s="306"/>
      <c r="C27" s="281"/>
      <c r="D27" s="280"/>
      <c r="E27" s="20" t="s">
        <v>988</v>
      </c>
      <c r="F27" s="85"/>
      <c r="G27" s="1013"/>
      <c r="H27" s="1014"/>
      <c r="I27" s="1014"/>
      <c r="J27" s="1015"/>
      <c r="K27" s="16"/>
      <c r="L27" s="78" t="s">
        <v>993</v>
      </c>
    </row>
    <row r="28" spans="1:12" ht="18" customHeight="1">
      <c r="A28" s="985"/>
      <c r="B28" s="306"/>
      <c r="C28" s="281"/>
      <c r="D28" s="280"/>
      <c r="E28" s="20" t="s">
        <v>962</v>
      </c>
      <c r="F28" s="85"/>
      <c r="G28" s="969"/>
      <c r="H28" s="970"/>
      <c r="I28" s="970"/>
      <c r="J28" s="971"/>
      <c r="K28" s="16"/>
      <c r="L28" s="78" t="s">
        <v>993</v>
      </c>
    </row>
    <row r="29" spans="1:12" ht="18" customHeight="1">
      <c r="A29" s="985"/>
      <c r="B29" s="307"/>
      <c r="C29" s="282"/>
      <c r="D29" s="280"/>
      <c r="E29" s="20" t="s">
        <v>963</v>
      </c>
      <c r="F29" s="86"/>
      <c r="G29" s="966"/>
      <c r="H29" s="967"/>
      <c r="I29" s="967"/>
      <c r="J29" s="968"/>
      <c r="K29" s="16"/>
      <c r="L29" s="78" t="s">
        <v>993</v>
      </c>
    </row>
    <row r="30" spans="1:12" ht="18" customHeight="1">
      <c r="A30" s="985"/>
      <c r="B30" s="305" t="s">
        <v>998</v>
      </c>
      <c r="C30" s="283"/>
      <c r="D30" s="284"/>
      <c r="E30" s="285"/>
      <c r="F30" s="87"/>
      <c r="G30" s="975"/>
      <c r="H30" s="976"/>
      <c r="I30" s="976"/>
      <c r="J30" s="977"/>
      <c r="K30" s="16"/>
      <c r="L30" s="12"/>
    </row>
    <row r="31" spans="1:12" ht="18" customHeight="1">
      <c r="A31" s="985"/>
      <c r="B31" s="305" t="s">
        <v>999</v>
      </c>
      <c r="C31" s="286"/>
      <c r="D31" s="287"/>
      <c r="E31" s="288"/>
      <c r="F31" s="88">
        <f>SUM(F32:F36)</f>
        <v>0</v>
      </c>
      <c r="G31" s="972"/>
      <c r="H31" s="973"/>
      <c r="I31" s="973"/>
      <c r="J31" s="974"/>
      <c r="K31" s="16"/>
      <c r="L31" s="12" t="s">
        <v>977</v>
      </c>
    </row>
    <row r="32" spans="1:12" ht="18" customHeight="1">
      <c r="A32" s="985"/>
      <c r="B32" s="306"/>
      <c r="C32" s="162" t="s">
        <v>1000</v>
      </c>
      <c r="D32" s="161"/>
      <c r="E32" s="160"/>
      <c r="F32" s="89"/>
      <c r="G32" s="978"/>
      <c r="H32" s="979"/>
      <c r="I32" s="979"/>
      <c r="J32" s="980"/>
      <c r="K32" s="16"/>
      <c r="L32" s="12"/>
    </row>
    <row r="33" spans="1:12" ht="18" customHeight="1">
      <c r="A33" s="985"/>
      <c r="B33" s="306"/>
      <c r="C33" s="159" t="s">
        <v>1001</v>
      </c>
      <c r="D33" s="158"/>
      <c r="E33" s="157"/>
      <c r="F33" s="90"/>
      <c r="G33" s="969"/>
      <c r="H33" s="970"/>
      <c r="I33" s="970"/>
      <c r="J33" s="971"/>
      <c r="K33" s="16"/>
      <c r="L33" s="12"/>
    </row>
    <row r="34" spans="1:12" ht="18" customHeight="1">
      <c r="A34" s="985"/>
      <c r="B34" s="306"/>
      <c r="C34" s="159" t="s">
        <v>1002</v>
      </c>
      <c r="D34" s="158"/>
      <c r="E34" s="157"/>
      <c r="F34" s="90"/>
      <c r="G34" s="969"/>
      <c r="H34" s="970"/>
      <c r="I34" s="970"/>
      <c r="J34" s="971"/>
      <c r="K34" s="16"/>
      <c r="L34" s="12"/>
    </row>
    <row r="35" spans="1:12" ht="18" customHeight="1">
      <c r="A35" s="985"/>
      <c r="B35" s="306"/>
      <c r="C35" s="159" t="s">
        <v>1003</v>
      </c>
      <c r="D35" s="158"/>
      <c r="E35" s="157"/>
      <c r="F35" s="90"/>
      <c r="G35" s="969"/>
      <c r="H35" s="970"/>
      <c r="I35" s="970"/>
      <c r="J35" s="971"/>
      <c r="K35" s="16"/>
      <c r="L35" s="12"/>
    </row>
    <row r="36" spans="1:12" ht="18" customHeight="1" thickBot="1">
      <c r="A36" s="985"/>
      <c r="B36" s="306"/>
      <c r="C36" s="156" t="s">
        <v>1004</v>
      </c>
      <c r="D36" s="155"/>
      <c r="E36" s="154"/>
      <c r="F36" s="91"/>
      <c r="G36" s="1243"/>
      <c r="H36" s="1244"/>
      <c r="I36" s="1244"/>
      <c r="J36" s="1245"/>
      <c r="K36" s="16"/>
      <c r="L36" s="12"/>
    </row>
    <row r="37" spans="1:12" ht="18" customHeight="1" thickTop="1">
      <c r="A37" s="323" t="s">
        <v>1005</v>
      </c>
      <c r="B37" s="324"/>
      <c r="C37" s="324"/>
      <c r="D37" s="324"/>
      <c r="E37" s="325"/>
      <c r="F37" s="92">
        <f>SUM(F7,F30,F31)</f>
        <v>300000</v>
      </c>
      <c r="G37" s="1007"/>
      <c r="H37" s="1008"/>
      <c r="I37" s="1008"/>
      <c r="J37" s="1009"/>
      <c r="K37" s="16"/>
      <c r="L37" s="12" t="s">
        <v>977</v>
      </c>
    </row>
    <row r="38" spans="1:12" ht="7.4" customHeight="1">
      <c r="A38" s="21"/>
      <c r="B38" s="22"/>
      <c r="C38" s="22"/>
      <c r="D38" s="22"/>
      <c r="E38" s="22"/>
      <c r="F38" s="93"/>
      <c r="G38" s="999"/>
      <c r="H38" s="999"/>
      <c r="I38" s="999"/>
      <c r="J38" s="1000"/>
      <c r="K38" s="18"/>
      <c r="L38" s="12"/>
    </row>
    <row r="39" spans="1:12" ht="18" customHeight="1">
      <c r="A39" s="23" t="s">
        <v>1006</v>
      </c>
      <c r="B39" s="24"/>
      <c r="C39" s="24"/>
      <c r="D39" s="24"/>
      <c r="E39" s="22"/>
      <c r="F39" s="93"/>
      <c r="G39" s="1001"/>
      <c r="H39" s="1001"/>
      <c r="I39" s="1001"/>
      <c r="J39" s="1002"/>
      <c r="K39" s="16"/>
      <c r="L39" s="12"/>
    </row>
    <row r="40" spans="1:12" ht="18" customHeight="1">
      <c r="A40" s="303"/>
      <c r="B40" s="290"/>
      <c r="C40" s="290"/>
      <c r="D40" s="290"/>
      <c r="E40" s="291"/>
      <c r="F40" s="304" t="s">
        <v>973</v>
      </c>
      <c r="G40" s="986" t="s">
        <v>974</v>
      </c>
      <c r="H40" s="987"/>
      <c r="I40" s="987"/>
      <c r="J40" s="988"/>
      <c r="K40" s="16"/>
      <c r="L40" s="12"/>
    </row>
    <row r="41" spans="1:12" ht="18" customHeight="1">
      <c r="A41" s="984" t="s">
        <v>1007</v>
      </c>
      <c r="B41" s="308" t="s">
        <v>978</v>
      </c>
      <c r="C41" s="309"/>
      <c r="D41" s="309"/>
      <c r="E41" s="310"/>
      <c r="F41" s="98">
        <f>SUM(F42,F43,F56)</f>
        <v>0</v>
      </c>
      <c r="G41" s="975"/>
      <c r="H41" s="976"/>
      <c r="I41" s="976"/>
      <c r="J41" s="977"/>
      <c r="K41" s="16"/>
      <c r="L41" s="12" t="s">
        <v>977</v>
      </c>
    </row>
    <row r="42" spans="1:12" ht="18" customHeight="1">
      <c r="A42" s="985"/>
      <c r="B42" s="311"/>
      <c r="C42" s="313" t="s">
        <v>1008</v>
      </c>
      <c r="D42" s="309"/>
      <c r="E42" s="310"/>
      <c r="F42" s="183"/>
      <c r="G42" s="975"/>
      <c r="H42" s="976"/>
      <c r="I42" s="976"/>
      <c r="J42" s="977"/>
      <c r="K42" s="16"/>
      <c r="L42" s="12"/>
    </row>
    <row r="43" spans="1:12" ht="18" customHeight="1">
      <c r="A43" s="985"/>
      <c r="B43" s="311"/>
      <c r="C43" s="316" t="s">
        <v>1009</v>
      </c>
      <c r="D43" s="317"/>
      <c r="E43" s="318"/>
      <c r="F43" s="98">
        <f>SUM(F44:F55)</f>
        <v>0</v>
      </c>
      <c r="G43" s="991"/>
      <c r="H43" s="992"/>
      <c r="I43" s="992"/>
      <c r="J43" s="993"/>
      <c r="K43" s="16"/>
      <c r="L43" s="12" t="s">
        <v>977</v>
      </c>
    </row>
    <row r="44" spans="1:12" ht="18" customHeight="1">
      <c r="A44" s="985"/>
      <c r="B44" s="311"/>
      <c r="C44" s="319">
        <v>1</v>
      </c>
      <c r="D44" s="153" t="s">
        <v>1010</v>
      </c>
      <c r="E44" s="152"/>
      <c r="F44" s="95"/>
      <c r="G44" s="978"/>
      <c r="H44" s="979"/>
      <c r="I44" s="979"/>
      <c r="J44" s="980"/>
      <c r="K44" s="16"/>
      <c r="L44" s="12"/>
    </row>
    <row r="45" spans="1:12" ht="18" customHeight="1">
      <c r="A45" s="985"/>
      <c r="B45" s="311"/>
      <c r="C45" s="319">
        <v>2</v>
      </c>
      <c r="D45" s="151" t="s">
        <v>1011</v>
      </c>
      <c r="E45" s="150"/>
      <c r="F45" s="96"/>
      <c r="G45" s="969"/>
      <c r="H45" s="970"/>
      <c r="I45" s="970"/>
      <c r="J45" s="971"/>
      <c r="K45" s="16"/>
      <c r="L45" s="12"/>
    </row>
    <row r="46" spans="1:12" ht="18" customHeight="1">
      <c r="A46" s="985"/>
      <c r="B46" s="311"/>
      <c r="C46" s="319">
        <v>3</v>
      </c>
      <c r="D46" s="151" t="s">
        <v>1012</v>
      </c>
      <c r="E46" s="150"/>
      <c r="F46" s="96"/>
      <c r="G46" s="969"/>
      <c r="H46" s="970"/>
      <c r="I46" s="970"/>
      <c r="J46" s="971"/>
      <c r="K46" s="16"/>
      <c r="L46" s="12"/>
    </row>
    <row r="47" spans="1:12" ht="18" customHeight="1">
      <c r="A47" s="985"/>
      <c r="B47" s="311"/>
      <c r="C47" s="319">
        <v>4</v>
      </c>
      <c r="D47" s="151" t="s">
        <v>1013</v>
      </c>
      <c r="E47" s="150"/>
      <c r="F47" s="96"/>
      <c r="G47" s="969"/>
      <c r="H47" s="970"/>
      <c r="I47" s="970"/>
      <c r="J47" s="971"/>
      <c r="K47" s="16"/>
      <c r="L47" s="12"/>
    </row>
    <row r="48" spans="1:12" ht="18" customHeight="1">
      <c r="A48" s="985"/>
      <c r="B48" s="311"/>
      <c r="C48" s="319">
        <v>5</v>
      </c>
      <c r="D48" s="151" t="s">
        <v>1014</v>
      </c>
      <c r="E48" s="150"/>
      <c r="F48" s="96"/>
      <c r="G48" s="969"/>
      <c r="H48" s="970"/>
      <c r="I48" s="970"/>
      <c r="J48" s="971"/>
      <c r="K48" s="16"/>
      <c r="L48" s="12"/>
    </row>
    <row r="49" spans="1:12" ht="18" customHeight="1">
      <c r="A49" s="985"/>
      <c r="B49" s="311"/>
      <c r="C49" s="319">
        <v>6</v>
      </c>
      <c r="D49" s="151" t="s">
        <v>1015</v>
      </c>
      <c r="E49" s="150"/>
      <c r="F49" s="96"/>
      <c r="G49" s="969"/>
      <c r="H49" s="970"/>
      <c r="I49" s="970"/>
      <c r="J49" s="971"/>
      <c r="K49" s="16"/>
      <c r="L49" s="12"/>
    </row>
    <row r="50" spans="1:12" ht="18" customHeight="1">
      <c r="A50" s="985"/>
      <c r="B50" s="311"/>
      <c r="C50" s="319">
        <v>7</v>
      </c>
      <c r="D50" s="151" t="s">
        <v>1016</v>
      </c>
      <c r="E50" s="150"/>
      <c r="F50" s="96"/>
      <c r="G50" s="969"/>
      <c r="H50" s="970"/>
      <c r="I50" s="970"/>
      <c r="J50" s="971"/>
      <c r="K50" s="16"/>
      <c r="L50" s="12"/>
    </row>
    <row r="51" spans="1:12" ht="18" customHeight="1">
      <c r="A51" s="985"/>
      <c r="B51" s="311"/>
      <c r="C51" s="319">
        <v>8</v>
      </c>
      <c r="D51" s="151" t="s">
        <v>1017</v>
      </c>
      <c r="E51" s="150"/>
      <c r="F51" s="96"/>
      <c r="G51" s="969"/>
      <c r="H51" s="970"/>
      <c r="I51" s="970"/>
      <c r="J51" s="971"/>
      <c r="K51" s="16"/>
      <c r="L51" s="12"/>
    </row>
    <row r="52" spans="1:12" ht="18" customHeight="1">
      <c r="A52" s="985"/>
      <c r="B52" s="311"/>
      <c r="C52" s="319">
        <v>9</v>
      </c>
      <c r="D52" s="151" t="s">
        <v>1018</v>
      </c>
      <c r="E52" s="150"/>
      <c r="F52" s="96"/>
      <c r="G52" s="969"/>
      <c r="H52" s="970"/>
      <c r="I52" s="970"/>
      <c r="J52" s="971"/>
      <c r="K52" s="16"/>
      <c r="L52" s="12"/>
    </row>
    <row r="53" spans="1:12" ht="18" customHeight="1">
      <c r="A53" s="985"/>
      <c r="B53" s="311"/>
      <c r="C53" s="319">
        <v>10</v>
      </c>
      <c r="D53" s="151" t="s">
        <v>1019</v>
      </c>
      <c r="E53" s="150"/>
      <c r="F53" s="96"/>
      <c r="G53" s="969"/>
      <c r="H53" s="970"/>
      <c r="I53" s="970"/>
      <c r="J53" s="971"/>
      <c r="K53" s="16"/>
      <c r="L53" s="12"/>
    </row>
    <row r="54" spans="1:12" ht="18" customHeight="1">
      <c r="A54" s="985"/>
      <c r="B54" s="311"/>
      <c r="C54" s="319">
        <v>11</v>
      </c>
      <c r="D54" s="151" t="s">
        <v>1020</v>
      </c>
      <c r="E54" s="150"/>
      <c r="F54" s="97"/>
      <c r="G54" s="972"/>
      <c r="H54" s="973"/>
      <c r="I54" s="973"/>
      <c r="J54" s="974"/>
      <c r="K54" s="16"/>
      <c r="L54" s="12"/>
    </row>
    <row r="55" spans="1:12" ht="18" customHeight="1">
      <c r="A55" s="985"/>
      <c r="B55" s="311"/>
      <c r="C55" s="320">
        <v>12</v>
      </c>
      <c r="D55" s="149" t="s">
        <v>1021</v>
      </c>
      <c r="E55" s="147"/>
      <c r="F55" s="184"/>
      <c r="G55" s="975"/>
      <c r="H55" s="976"/>
      <c r="I55" s="976"/>
      <c r="J55" s="977"/>
      <c r="K55" s="16"/>
      <c r="L55" s="12"/>
    </row>
    <row r="56" spans="1:12" ht="18" customHeight="1">
      <c r="A56" s="985"/>
      <c r="B56" s="311"/>
      <c r="C56" s="316" t="s">
        <v>1022</v>
      </c>
      <c r="D56" s="317"/>
      <c r="E56" s="318"/>
      <c r="F56" s="94">
        <f>SUM(F57:F58)</f>
        <v>0</v>
      </c>
      <c r="G56" s="975"/>
      <c r="H56" s="976"/>
      <c r="I56" s="976"/>
      <c r="J56" s="977"/>
      <c r="K56" s="16"/>
      <c r="L56" s="12" t="s">
        <v>977</v>
      </c>
    </row>
    <row r="57" spans="1:12" ht="18" customHeight="1">
      <c r="A57" s="985"/>
      <c r="B57" s="311"/>
      <c r="C57" s="319"/>
      <c r="D57" s="146" t="s">
        <v>1023</v>
      </c>
      <c r="E57" s="139"/>
      <c r="F57" s="95"/>
      <c r="G57" s="763"/>
      <c r="H57" s="764"/>
      <c r="I57" s="764"/>
      <c r="J57" s="765"/>
      <c r="K57" s="16"/>
      <c r="L57" s="12"/>
    </row>
    <row r="58" spans="1:12" ht="18" customHeight="1">
      <c r="A58" s="985"/>
      <c r="B58" s="312"/>
      <c r="C58" s="320"/>
      <c r="D58" s="148" t="s">
        <v>1024</v>
      </c>
      <c r="E58" s="147"/>
      <c r="F58" s="185"/>
      <c r="G58" s="972"/>
      <c r="H58" s="973"/>
      <c r="I58" s="973"/>
      <c r="J58" s="974"/>
      <c r="K58" s="16"/>
      <c r="L58" s="12"/>
    </row>
    <row r="59" spans="1:12" ht="18" customHeight="1">
      <c r="A59" s="985"/>
      <c r="B59" s="308" t="s">
        <v>1025</v>
      </c>
      <c r="C59" s="313"/>
      <c r="D59" s="314"/>
      <c r="E59" s="315"/>
      <c r="F59" s="99">
        <f>SUM(F60,F64)</f>
        <v>0</v>
      </c>
      <c r="G59" s="975"/>
      <c r="H59" s="976"/>
      <c r="I59" s="976"/>
      <c r="J59" s="977"/>
      <c r="K59" s="16"/>
      <c r="L59" s="12" t="s">
        <v>977</v>
      </c>
    </row>
    <row r="60" spans="1:12" ht="18" customHeight="1">
      <c r="A60" s="985"/>
      <c r="B60" s="311"/>
      <c r="C60" s="316" t="s">
        <v>1026</v>
      </c>
      <c r="D60" s="317"/>
      <c r="E60" s="318"/>
      <c r="F60" s="98">
        <f>SUM(F61:F63)</f>
        <v>0</v>
      </c>
      <c r="G60" s="991"/>
      <c r="H60" s="992"/>
      <c r="I60" s="992"/>
      <c r="J60" s="993"/>
      <c r="K60" s="16"/>
      <c r="L60" s="12" t="s">
        <v>977</v>
      </c>
    </row>
    <row r="61" spans="1:12" ht="18" customHeight="1">
      <c r="A61" s="985"/>
      <c r="B61" s="311"/>
      <c r="C61" s="319"/>
      <c r="D61" s="145" t="s">
        <v>992</v>
      </c>
      <c r="E61" s="144"/>
      <c r="F61" s="95"/>
      <c r="G61" s="978"/>
      <c r="H61" s="979"/>
      <c r="I61" s="979"/>
      <c r="J61" s="980"/>
      <c r="K61" s="16"/>
      <c r="L61" s="78" t="s">
        <v>1027</v>
      </c>
    </row>
    <row r="62" spans="1:12" ht="18" customHeight="1">
      <c r="A62" s="985"/>
      <c r="B62" s="311"/>
      <c r="C62" s="319"/>
      <c r="D62" s="143" t="s">
        <v>994</v>
      </c>
      <c r="E62" s="142"/>
      <c r="F62" s="132"/>
      <c r="G62" s="969"/>
      <c r="H62" s="970"/>
      <c r="I62" s="970"/>
      <c r="J62" s="971"/>
      <c r="K62" s="16"/>
      <c r="L62" s="78" t="s">
        <v>1027</v>
      </c>
    </row>
    <row r="63" spans="1:12" ht="18" customHeight="1">
      <c r="A63" s="985"/>
      <c r="B63" s="311"/>
      <c r="C63" s="320"/>
      <c r="D63" s="141" t="s">
        <v>995</v>
      </c>
      <c r="E63" s="140"/>
      <c r="F63" s="186"/>
      <c r="G63" s="972"/>
      <c r="H63" s="973"/>
      <c r="I63" s="973"/>
      <c r="J63" s="974"/>
      <c r="K63" s="16"/>
      <c r="L63" s="78" t="s">
        <v>1027</v>
      </c>
    </row>
    <row r="64" spans="1:12" ht="18" customHeight="1">
      <c r="A64" s="985"/>
      <c r="B64" s="311"/>
      <c r="C64" s="316" t="s">
        <v>1028</v>
      </c>
      <c r="D64" s="317"/>
      <c r="E64" s="318"/>
      <c r="F64" s="98">
        <f>SUM(F65:F68)</f>
        <v>0</v>
      </c>
      <c r="G64" s="975"/>
      <c r="H64" s="976"/>
      <c r="I64" s="976"/>
      <c r="J64" s="977"/>
      <c r="K64" s="16"/>
      <c r="L64" s="12" t="s">
        <v>977</v>
      </c>
    </row>
    <row r="65" spans="1:12" ht="18" customHeight="1">
      <c r="A65" s="985"/>
      <c r="B65" s="311"/>
      <c r="C65" s="319"/>
      <c r="D65" s="138" t="s">
        <v>997</v>
      </c>
      <c r="E65" s="137"/>
      <c r="F65" s="187"/>
      <c r="G65" s="978"/>
      <c r="H65" s="979"/>
      <c r="I65" s="979"/>
      <c r="J65" s="980"/>
      <c r="K65" s="16"/>
      <c r="L65" s="78" t="s">
        <v>1027</v>
      </c>
    </row>
    <row r="66" spans="1:12" ht="18" customHeight="1">
      <c r="A66" s="985"/>
      <c r="B66" s="311"/>
      <c r="C66" s="319"/>
      <c r="D66" s="136" t="s">
        <v>988</v>
      </c>
      <c r="E66" s="135"/>
      <c r="F66" s="132"/>
      <c r="G66" s="1246"/>
      <c r="H66" s="1247"/>
      <c r="I66" s="1247"/>
      <c r="J66" s="1248"/>
      <c r="K66" s="16"/>
      <c r="L66" s="78" t="s">
        <v>1027</v>
      </c>
    </row>
    <row r="67" spans="1:12" ht="18" customHeight="1">
      <c r="A67" s="985"/>
      <c r="B67" s="311"/>
      <c r="C67" s="319"/>
      <c r="D67" s="134" t="s">
        <v>962</v>
      </c>
      <c r="E67" s="133"/>
      <c r="F67" s="132"/>
      <c r="G67" s="969"/>
      <c r="H67" s="970"/>
      <c r="I67" s="970"/>
      <c r="J67" s="971"/>
      <c r="K67" s="16"/>
      <c r="L67" s="78" t="s">
        <v>1027</v>
      </c>
    </row>
    <row r="68" spans="1:12" ht="18" customHeight="1" thickBot="1">
      <c r="A68" s="985"/>
      <c r="B68" s="311"/>
      <c r="C68" s="319"/>
      <c r="D68" s="321" t="s">
        <v>963</v>
      </c>
      <c r="E68" s="322"/>
      <c r="F68" s="100"/>
      <c r="G68" s="966"/>
      <c r="H68" s="967"/>
      <c r="I68" s="967"/>
      <c r="J68" s="968"/>
      <c r="K68" s="16"/>
      <c r="L68" s="78" t="s">
        <v>1027</v>
      </c>
    </row>
    <row r="69" spans="1:12" ht="18" customHeight="1" thickTop="1">
      <c r="A69" s="996" t="s">
        <v>1029</v>
      </c>
      <c r="B69" s="997"/>
      <c r="C69" s="997"/>
      <c r="D69" s="997"/>
      <c r="E69" s="998"/>
      <c r="F69" s="80">
        <f>SUM(F41,F59)</f>
        <v>0</v>
      </c>
      <c r="G69" s="1249"/>
      <c r="H69" s="1250"/>
      <c r="I69" s="1250"/>
      <c r="J69" s="1251"/>
      <c r="K69" s="16"/>
      <c r="L69" s="12" t="s">
        <v>977</v>
      </c>
    </row>
    <row r="70" spans="1:12" ht="18" customHeight="1">
      <c r="A70" s="956" t="s">
        <v>1030</v>
      </c>
      <c r="B70" s="957"/>
      <c r="C70" s="957"/>
      <c r="D70" s="957"/>
      <c r="E70" s="958"/>
      <c r="F70" s="81">
        <f>F37-F69</f>
        <v>300000</v>
      </c>
      <c r="G70" s="1252"/>
      <c r="H70" s="1253"/>
      <c r="I70" s="1253"/>
      <c r="J70" s="1254"/>
      <c r="K70" s="16"/>
      <c r="L70" s="12" t="s">
        <v>977</v>
      </c>
    </row>
    <row r="71" spans="1:12" ht="18" customHeight="1">
      <c r="A71" s="956" t="s">
        <v>1031</v>
      </c>
      <c r="B71" s="957"/>
      <c r="C71" s="957"/>
      <c r="D71" s="957"/>
      <c r="E71" s="958"/>
      <c r="F71" s="82">
        <f>F7-F69</f>
        <v>300000</v>
      </c>
      <c r="G71" s="1255"/>
      <c r="H71" s="1256"/>
      <c r="I71" s="1256"/>
      <c r="J71" s="1257"/>
      <c r="K71" s="16"/>
      <c r="L71" s="12" t="s">
        <v>977</v>
      </c>
    </row>
    <row r="72" spans="1:12" ht="18" customHeight="1" thickBot="1">
      <c r="A72" s="959" t="s">
        <v>1032</v>
      </c>
      <c r="B72" s="960"/>
      <c r="C72" s="960"/>
      <c r="D72" s="960"/>
      <c r="E72" s="961"/>
      <c r="F72" s="83">
        <f>F7</f>
        <v>300000</v>
      </c>
      <c r="G72" s="1258"/>
      <c r="H72" s="1259"/>
      <c r="I72" s="1259"/>
      <c r="J72" s="1260"/>
      <c r="K72" s="16"/>
      <c r="L72" s="12" t="s">
        <v>977</v>
      </c>
    </row>
    <row r="73" spans="1:12" ht="35.25" customHeight="1" thickBot="1">
      <c r="A73" s="962" t="s">
        <v>1033</v>
      </c>
      <c r="B73" s="963"/>
      <c r="C73" s="963"/>
      <c r="D73" s="964"/>
      <c r="E73" s="965"/>
      <c r="F73" s="84">
        <f>MIN(F69,F72)</f>
        <v>0</v>
      </c>
      <c r="G73" s="1261"/>
      <c r="H73" s="1262"/>
      <c r="I73" s="1262"/>
      <c r="J73" s="1263"/>
      <c r="K73" s="16"/>
      <c r="L73" s="78" t="s">
        <v>1034</v>
      </c>
    </row>
    <row r="74" spans="1:12">
      <c r="A74" s="326"/>
      <c r="B74" s="326"/>
      <c r="C74" s="326"/>
      <c r="D74" s="326"/>
      <c r="E74" s="326"/>
      <c r="F74" s="326"/>
      <c r="G74" s="272"/>
      <c r="H74" s="272"/>
      <c r="I74" s="272"/>
      <c r="J74" s="272"/>
      <c r="K74" s="16"/>
      <c r="L74" s="12"/>
    </row>
  </sheetData>
  <sheetProtection algorithmName="SHA-512" hashValue="AK2sULB7p5fJEM4AABNijLgXCT9/kCn6V8xrRHE1gpOABu5qmhALig3aMh/0dS4CLhlHmQ8xqecdPUIX/GOkhQ==" saltValue="Ibn6Dw/qGNYbpKrBRrEODQ==" spinCount="100000" sheet="1" formatRows="0" insertColumns="0" insertRows="0" deleteRows="0"/>
  <mergeCells count="77">
    <mergeCell ref="G7:J7"/>
    <mergeCell ref="G22:J22"/>
    <mergeCell ref="G24:J24"/>
    <mergeCell ref="G25:J25"/>
    <mergeCell ref="G26:J26"/>
    <mergeCell ref="G23:J23"/>
    <mergeCell ref="D19:E19"/>
    <mergeCell ref="A69:E69"/>
    <mergeCell ref="G38:J39"/>
    <mergeCell ref="G4:J4"/>
    <mergeCell ref="G5:J5"/>
    <mergeCell ref="G6:J6"/>
    <mergeCell ref="G8:J8"/>
    <mergeCell ref="G28:J28"/>
    <mergeCell ref="G35:J35"/>
    <mergeCell ref="G36:J36"/>
    <mergeCell ref="G37:J37"/>
    <mergeCell ref="G20:J20"/>
    <mergeCell ref="G29:J29"/>
    <mergeCell ref="G21:J21"/>
    <mergeCell ref="G27:J27"/>
    <mergeCell ref="G32:J32"/>
    <mergeCell ref="G30:J30"/>
    <mergeCell ref="G31:J31"/>
    <mergeCell ref="G33:J33"/>
    <mergeCell ref="G34:J34"/>
    <mergeCell ref="A70:E70"/>
    <mergeCell ref="G70:J70"/>
    <mergeCell ref="G56:J56"/>
    <mergeCell ref="G58:J58"/>
    <mergeCell ref="G60:J60"/>
    <mergeCell ref="G61:J61"/>
    <mergeCell ref="G62:J62"/>
    <mergeCell ref="A41:A68"/>
    <mergeCell ref="G50:J50"/>
    <mergeCell ref="G41:J41"/>
    <mergeCell ref="G42:J42"/>
    <mergeCell ref="G43:J43"/>
    <mergeCell ref="G44:J44"/>
    <mergeCell ref="G48:J48"/>
    <mergeCell ref="G49:J49"/>
    <mergeCell ref="A2:J2"/>
    <mergeCell ref="G67:J67"/>
    <mergeCell ref="D21:E21"/>
    <mergeCell ref="D25:E25"/>
    <mergeCell ref="G45:J45"/>
    <mergeCell ref="G46:J46"/>
    <mergeCell ref="G47:J47"/>
    <mergeCell ref="A7:A36"/>
    <mergeCell ref="G40:J40"/>
    <mergeCell ref="D15:E15"/>
    <mergeCell ref="D16:E16"/>
    <mergeCell ref="D17:E17"/>
    <mergeCell ref="D18:E18"/>
    <mergeCell ref="G68:J68"/>
    <mergeCell ref="G69:J69"/>
    <mergeCell ref="G51:J51"/>
    <mergeCell ref="G52:J52"/>
    <mergeCell ref="G53:J53"/>
    <mergeCell ref="G54:J54"/>
    <mergeCell ref="G55:J55"/>
    <mergeCell ref="G59:J59"/>
    <mergeCell ref="G63:J63"/>
    <mergeCell ref="G64:J64"/>
    <mergeCell ref="G65:J65"/>
    <mergeCell ref="G66:J66"/>
    <mergeCell ref="A71:E71"/>
    <mergeCell ref="A72:E72"/>
    <mergeCell ref="G72:J72"/>
    <mergeCell ref="A73:E73"/>
    <mergeCell ref="G73:J73"/>
    <mergeCell ref="D9:E9"/>
    <mergeCell ref="D11:E11"/>
    <mergeCell ref="D12:E12"/>
    <mergeCell ref="D13:E13"/>
    <mergeCell ref="D14:E14"/>
    <mergeCell ref="D10:E10"/>
  </mergeCells>
  <phoneticPr fontId="8"/>
  <dataValidations count="8">
    <dataValidation allowBlank="1" showInputMessage="1" showErrorMessage="1" promptTitle="入力時の注意" prompt="開設準備経費は_x000a_実施初年度に_x000a_事前に区と協議した_x000a_施設のみ対象です。_x000a_該当の場合記入してください。" sqref="F22:F24 F26:F29" xr:uid="{9BE76B89-E9A4-43F7-90C7-C1F24F8CB8A6}"/>
    <dataValidation allowBlank="1" showInputMessage="1" showErrorMessage="1" promptTitle="記入時の注意" prompt="補助金以外に収入が_x000a_見込まれる_x000a_場合はご記入ください。" sqref="F30 F33:F36" xr:uid="{D583AD6A-510C-4033-847F-0DE550E4A518}"/>
    <dataValidation allowBlank="1" showInputMessage="1" showErrorMessage="1" promptTitle="入力時の注意" prompt="補助金の_x000a_支出予定額を_x000a_ご記入ください。" sqref="F42 F44:F55 F57:F58" xr:uid="{5F2EC76B-C739-45A9-89EE-3FB75CA3520A}"/>
    <dataValidation allowBlank="1" showInputMessage="1" showErrorMessage="1" promptTitle="入力時の注意" prompt="開設準備経費の_x000a_収入がある場合_x000a_補助金の支出予定額_x000a_を記入してください。" sqref="F61:F63 F65:F68" xr:uid="{8403B2BA-D325-4ED1-B4B7-C7E228785D07}"/>
    <dataValidation allowBlank="1" showInputMessage="1" showErrorMessage="1" promptTitle="入力時の注意" prompt="特記事項がない_x000a_場合入力不要。" sqref="G7:J8 G41:J68 G20:G36 H20:J22 H24:J36" xr:uid="{2B471C22-3ED3-46FE-9087-ADE020161DE2}"/>
    <dataValidation allowBlank="1" showInputMessage="1" showErrorMessage="1" promptTitle="入力不要" prompt="入力シートから_x000a_自動で記入されます。" sqref="G9:J19" xr:uid="{ECE1D4B5-9D98-4DCC-9005-465408B30BB4}"/>
    <dataValidation allowBlank="1" showInputMessage="1" showErrorMessage="1" promptTitle="入力不要" prompt="入力不要です。" sqref="F7:F21 F25 F31 F41 F43 F56 F59:F60 F64 A69:J73 F37" xr:uid="{0F9D0E05-6425-46C0-8444-EF34881C880F}"/>
    <dataValidation allowBlank="1" showInputMessage="1" showErrorMessage="1" promptTitle="入力時の注意" prompt="補助金以外に収入が_x000a_見込まれる_x000a_場合はご記入ください。" sqref="F32" xr:uid="{B95330EF-B773-434D-9A73-422B69801FA7}"/>
  </dataValidations>
  <pageMargins left="0.70866141732283472" right="0.70866141732283472" top="0.74803149606299213" bottom="0.74803149606299213" header="0.31496062992125984" footer="0.31496062992125984"/>
  <pageSetup paperSize="9" scale="54" orientation="portrait" r:id="rId1"/>
  <headerFooter>
    <oddHeader>&amp;F</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F715DE-AB5E-4303-8B70-1A88FC8B4CDF}">
  <sheetPr codeName="Sheet10">
    <tabColor rgb="FFFF0000"/>
    <pageSetUpPr fitToPage="1"/>
  </sheetPr>
  <dimension ref="A1:X16"/>
  <sheetViews>
    <sheetView view="pageBreakPreview" zoomScale="58" zoomScaleNormal="95" zoomScaleSheetLayoutView="58" workbookViewId="0">
      <selection sqref="A1:X16"/>
    </sheetView>
  </sheetViews>
  <sheetFormatPr defaultColWidth="9" defaultRowHeight="18"/>
  <cols>
    <col min="1" max="4" width="9" style="56"/>
    <col min="5" max="5" width="18.1640625" style="56" customWidth="1"/>
    <col min="6" max="6" width="10" style="56" customWidth="1"/>
    <col min="7" max="16384" width="9" style="56"/>
  </cols>
  <sheetData>
    <row r="1" spans="1:24" s="269" customFormat="1">
      <c r="A1" s="273">
        <v>1</v>
      </c>
      <c r="B1" s="273">
        <v>2</v>
      </c>
      <c r="C1" s="273">
        <v>3</v>
      </c>
      <c r="D1" s="273">
        <v>4</v>
      </c>
      <c r="E1" s="273">
        <v>5</v>
      </c>
      <c r="F1" s="273">
        <v>6</v>
      </c>
      <c r="G1" s="273">
        <v>7</v>
      </c>
      <c r="H1" s="273">
        <v>8</v>
      </c>
      <c r="I1" s="273">
        <v>9</v>
      </c>
      <c r="J1" s="273">
        <v>10</v>
      </c>
      <c r="K1" s="273">
        <v>11</v>
      </c>
      <c r="L1" s="273">
        <v>12</v>
      </c>
      <c r="M1" s="273">
        <v>13</v>
      </c>
      <c r="N1" s="273">
        <v>14</v>
      </c>
      <c r="O1" s="273">
        <v>15</v>
      </c>
      <c r="P1" s="273">
        <v>16</v>
      </c>
      <c r="Q1" s="273">
        <v>17</v>
      </c>
      <c r="R1" s="273">
        <v>18</v>
      </c>
      <c r="S1" s="273">
        <v>19</v>
      </c>
      <c r="T1" s="273">
        <v>20</v>
      </c>
      <c r="U1" s="273">
        <v>21</v>
      </c>
      <c r="V1" s="273">
        <v>22</v>
      </c>
      <c r="W1" s="273">
        <v>23</v>
      </c>
      <c r="X1" s="273">
        <v>24</v>
      </c>
    </row>
    <row r="2" spans="1:24">
      <c r="A2" s="1018" t="s">
        <v>1035</v>
      </c>
      <c r="B2" s="1021" t="s">
        <v>1036</v>
      </c>
      <c r="C2" s="1021"/>
      <c r="D2" s="1021"/>
      <c r="E2" s="1021"/>
      <c r="F2" s="1021"/>
      <c r="G2" s="1021"/>
      <c r="H2" s="1021"/>
      <c r="I2" s="1021"/>
      <c r="J2" s="1020" t="s">
        <v>1037</v>
      </c>
      <c r="K2" s="1020" t="s">
        <v>1038</v>
      </c>
      <c r="L2" s="1020" t="s">
        <v>1039</v>
      </c>
      <c r="M2" s="270" t="s">
        <v>1040</v>
      </c>
      <c r="N2" s="270"/>
      <c r="O2" s="270"/>
      <c r="P2" s="270"/>
      <c r="Q2" s="270"/>
      <c r="R2" s="270"/>
      <c r="S2" s="270"/>
      <c r="T2" s="270"/>
      <c r="U2" s="270"/>
      <c r="V2" s="270"/>
      <c r="W2" s="270"/>
      <c r="X2" s="1016" t="s">
        <v>1041</v>
      </c>
    </row>
    <row r="3" spans="1:24">
      <c r="A3" s="1018"/>
      <c r="B3" s="1026" t="s">
        <v>978</v>
      </c>
      <c r="C3" s="1027"/>
      <c r="D3" s="1027"/>
      <c r="E3" s="1028"/>
      <c r="F3" s="1022" t="s">
        <v>1042</v>
      </c>
      <c r="G3" s="1023" t="s">
        <v>1043</v>
      </c>
      <c r="H3" s="1024"/>
      <c r="I3" s="1025"/>
      <c r="J3" s="1020"/>
      <c r="K3" s="1020"/>
      <c r="L3" s="1020"/>
      <c r="M3" s="1019" t="s">
        <v>1044</v>
      </c>
      <c r="N3" s="1019"/>
      <c r="O3" s="1019"/>
      <c r="P3" s="1019" t="s">
        <v>1045</v>
      </c>
      <c r="Q3" s="1019"/>
      <c r="R3" s="1019"/>
      <c r="S3" s="1019"/>
      <c r="T3" s="1019" t="s">
        <v>1046</v>
      </c>
      <c r="U3" s="1019"/>
      <c r="V3" s="1019"/>
      <c r="W3" s="1019"/>
      <c r="X3" s="1017"/>
    </row>
    <row r="4" spans="1:24">
      <c r="A4" s="1018"/>
      <c r="B4" s="271" t="s">
        <v>1047</v>
      </c>
      <c r="C4" s="271" t="s">
        <v>1048</v>
      </c>
      <c r="D4" s="271" t="s">
        <v>1049</v>
      </c>
      <c r="E4" s="743" t="s">
        <v>1448</v>
      </c>
      <c r="F4" s="1020"/>
      <c r="G4" s="271" t="s">
        <v>1050</v>
      </c>
      <c r="H4" s="271" t="s">
        <v>1051</v>
      </c>
      <c r="I4" s="271" t="s">
        <v>1052</v>
      </c>
      <c r="J4" s="1020"/>
      <c r="K4" s="1020"/>
      <c r="L4" s="1020"/>
      <c r="M4" s="271" t="s">
        <v>1053</v>
      </c>
      <c r="N4" s="271" t="s">
        <v>1054</v>
      </c>
      <c r="O4" s="271" t="s">
        <v>1055</v>
      </c>
      <c r="P4" s="271" t="s">
        <v>1053</v>
      </c>
      <c r="Q4" s="271" t="s">
        <v>1054</v>
      </c>
      <c r="R4" s="271" t="s">
        <v>1055</v>
      </c>
      <c r="S4" s="271" t="s">
        <v>1056</v>
      </c>
      <c r="T4" s="271" t="s">
        <v>1057</v>
      </c>
      <c r="U4" s="271" t="s">
        <v>1058</v>
      </c>
      <c r="V4" s="271" t="s">
        <v>1059</v>
      </c>
      <c r="W4" s="271" t="s">
        <v>1060</v>
      </c>
      <c r="X4" s="271" t="s">
        <v>1061</v>
      </c>
    </row>
    <row r="5" spans="1:24">
      <c r="A5" s="331">
        <v>12</v>
      </c>
      <c r="B5" s="655">
        <v>6088000</v>
      </c>
      <c r="C5" s="655">
        <v>7113000</v>
      </c>
      <c r="D5" s="655">
        <v>8538000</v>
      </c>
      <c r="E5" s="655">
        <v>10481000</v>
      </c>
      <c r="F5" s="655">
        <v>300000</v>
      </c>
      <c r="G5" s="655">
        <v>1653000</v>
      </c>
      <c r="H5" s="655">
        <v>3247000</v>
      </c>
      <c r="I5" s="655">
        <v>2847000</v>
      </c>
      <c r="J5" s="655">
        <v>425000</v>
      </c>
      <c r="K5" s="655">
        <v>1646000</v>
      </c>
      <c r="L5" s="57">
        <v>240000</v>
      </c>
      <c r="M5" s="327">
        <v>1330000</v>
      </c>
      <c r="N5" s="328">
        <v>2092000</v>
      </c>
      <c r="O5" s="329">
        <v>2473000</v>
      </c>
      <c r="P5" s="327">
        <v>1204000</v>
      </c>
      <c r="Q5" s="328">
        <v>1966000</v>
      </c>
      <c r="R5" s="328">
        <v>2347000</v>
      </c>
      <c r="S5" s="329">
        <v>60000</v>
      </c>
      <c r="T5" s="327">
        <v>635000</v>
      </c>
      <c r="U5" s="657">
        <v>830000</v>
      </c>
      <c r="V5" s="328">
        <v>600000</v>
      </c>
      <c r="W5" s="58">
        <v>635000</v>
      </c>
      <c r="X5" s="658">
        <v>1111000</v>
      </c>
    </row>
    <row r="6" spans="1:24">
      <c r="A6" s="332">
        <v>11</v>
      </c>
      <c r="B6" s="656">
        <f>ROUNDDOWN($B$5/12*A6,-3)</f>
        <v>5580000</v>
      </c>
      <c r="C6" s="656">
        <f t="shared" ref="C6:C16" si="0">ROUNDDOWN($C$5/12*A6,-3)</f>
        <v>6520000</v>
      </c>
      <c r="D6" s="656">
        <f t="shared" ref="D6:D16" si="1">ROUNDDOWN($D$5/12*A6,-3)</f>
        <v>7826000</v>
      </c>
      <c r="E6" s="656">
        <f t="shared" ref="E6:E16" si="2">ROUNDDOWN($E$5/12*A6,-3)</f>
        <v>9607000</v>
      </c>
      <c r="F6" s="656">
        <f t="shared" ref="F6:F16" si="3">ROUNDDOWN($F$5/12*A6,-3)</f>
        <v>275000</v>
      </c>
      <c r="G6" s="656">
        <f t="shared" ref="G6:G14" si="4">ROUNDDOWN($G$5/12*A6,-3)</f>
        <v>1515000</v>
      </c>
      <c r="H6" s="656">
        <f>ROUNDDOWN($H$5/12*A6,-3)</f>
        <v>2976000</v>
      </c>
      <c r="I6" s="656">
        <f>ROUNDDOWN($I$5/12*A6,-3)</f>
        <v>2609000</v>
      </c>
      <c r="J6" s="656">
        <f>ROUNDDOWN($J$5/12*A6,-3)</f>
        <v>389000</v>
      </c>
      <c r="K6" s="656">
        <f>ROUNDDOWN($K$5/12*A6,-3)</f>
        <v>1508000</v>
      </c>
      <c r="L6" s="59">
        <f>ROUNDDOWN($L$5/12*A6,-3)</f>
        <v>220000</v>
      </c>
      <c r="M6" s="330">
        <f>ROUNDDOWN(1330000/12*A6,-3)</f>
        <v>1219000</v>
      </c>
      <c r="N6" s="330">
        <f>ROUNDDOWN(2092000/12*A6,-3)</f>
        <v>1917000</v>
      </c>
      <c r="O6" s="330">
        <f>ROUNDDOWN(2473000/12*A6,-3)</f>
        <v>2266000</v>
      </c>
      <c r="P6" s="330">
        <f>ROUNDDOWN(1204000/12*A6,-3)</f>
        <v>1103000</v>
      </c>
      <c r="Q6" s="330">
        <f>ROUNDDOWN(1966000/12*A6,-3)</f>
        <v>1802000</v>
      </c>
      <c r="R6" s="59">
        <f>ROUNDDOWN(2347000/12*A6,-3)</f>
        <v>2151000</v>
      </c>
      <c r="S6" s="59">
        <f>ROUNDDOWN(60000/12*A6,-3)</f>
        <v>55000</v>
      </c>
      <c r="T6" s="59">
        <f>ROUNDDOWN(635000/12*A6,-3)</f>
        <v>582000</v>
      </c>
      <c r="U6" s="656">
        <f>ROUNDDOWN(830000/12*A6,-3)</f>
        <v>760000</v>
      </c>
      <c r="V6" s="59">
        <f>ROUNDDOWN(600000/12*A6,-3)</f>
        <v>550000</v>
      </c>
      <c r="W6" s="59">
        <f>ROUNDDOWN(635000/12*A6,-3)</f>
        <v>582000</v>
      </c>
      <c r="X6" s="656">
        <f>ROUNDDOWN($X$5/12*A6,-3)</f>
        <v>1018000</v>
      </c>
    </row>
    <row r="7" spans="1:24">
      <c r="A7" s="332">
        <v>10</v>
      </c>
      <c r="B7" s="656">
        <f t="shared" ref="B7:B16" si="5">ROUNDDOWN($B$5/12*A7,-3)</f>
        <v>5073000</v>
      </c>
      <c r="C7" s="656">
        <f t="shared" si="0"/>
        <v>5927000</v>
      </c>
      <c r="D7" s="656">
        <f t="shared" si="1"/>
        <v>7115000</v>
      </c>
      <c r="E7" s="656">
        <f t="shared" si="2"/>
        <v>8734000</v>
      </c>
      <c r="F7" s="656">
        <f t="shared" si="3"/>
        <v>250000</v>
      </c>
      <c r="G7" s="656">
        <f t="shared" si="4"/>
        <v>1377000</v>
      </c>
      <c r="H7" s="656">
        <f>ROUNDDOWN($H$5/12*A7,-3)</f>
        <v>2705000</v>
      </c>
      <c r="I7" s="656">
        <f>ROUNDDOWN($I$5/12*A7,-3)</f>
        <v>2372000</v>
      </c>
      <c r="J7" s="656">
        <f t="shared" ref="J7:J16" si="6">ROUNDDOWN($J$5/12*A7,-3)</f>
        <v>354000</v>
      </c>
      <c r="K7" s="656">
        <f t="shared" ref="K7:K16" si="7">ROUNDDOWN($K$5/12*A7,-3)</f>
        <v>1371000</v>
      </c>
      <c r="L7" s="59">
        <f t="shared" ref="L7:L16" si="8">ROUNDDOWN($L$5/12*A7,-3)</f>
        <v>200000</v>
      </c>
      <c r="M7" s="330">
        <f t="shared" ref="M7:M16" si="9">ROUNDDOWN(1330000/12*A7,-3)</f>
        <v>1108000</v>
      </c>
      <c r="N7" s="330">
        <f t="shared" ref="N7:N16" si="10">ROUNDDOWN(2092000/12*A7,-3)</f>
        <v>1743000</v>
      </c>
      <c r="O7" s="330">
        <f t="shared" ref="O7:O16" si="11">ROUNDDOWN(2473000/12*A7,-3)</f>
        <v>2060000</v>
      </c>
      <c r="P7" s="330">
        <f t="shared" ref="P7:P16" si="12">ROUNDDOWN(1204000/12*A7,-3)</f>
        <v>1003000</v>
      </c>
      <c r="Q7" s="330">
        <f t="shared" ref="Q7:Q16" si="13">ROUNDDOWN(1966000/12*A7,-3)</f>
        <v>1638000</v>
      </c>
      <c r="R7" s="59">
        <f t="shared" ref="R7:R16" si="14">ROUNDDOWN(2347000/12*A7,-3)</f>
        <v>1955000</v>
      </c>
      <c r="S7" s="59">
        <f t="shared" ref="S7:S16" si="15">ROUNDDOWN(60000/12*A7,-3)</f>
        <v>50000</v>
      </c>
      <c r="T7" s="59">
        <f t="shared" ref="T7:T16" si="16">ROUNDDOWN(635000/12*A7,-3)</f>
        <v>529000</v>
      </c>
      <c r="U7" s="656">
        <f t="shared" ref="U7:U16" si="17">ROUNDDOWN(830000/12*A7,-3)</f>
        <v>691000</v>
      </c>
      <c r="V7" s="59">
        <f t="shared" ref="V7:V16" si="18">ROUNDDOWN(600000/12*A7,-3)</f>
        <v>500000</v>
      </c>
      <c r="W7" s="59">
        <f t="shared" ref="W7:W16" si="19">ROUNDDOWN(635000/12*A7,-3)</f>
        <v>529000</v>
      </c>
      <c r="X7" s="656">
        <f>ROUNDDOWN($X$5/12*A7,-3)</f>
        <v>925000</v>
      </c>
    </row>
    <row r="8" spans="1:24">
      <c r="A8" s="332">
        <v>9</v>
      </c>
      <c r="B8" s="656">
        <f t="shared" si="5"/>
        <v>4566000</v>
      </c>
      <c r="C8" s="656">
        <f t="shared" si="0"/>
        <v>5334000</v>
      </c>
      <c r="D8" s="656">
        <f t="shared" si="1"/>
        <v>6403000</v>
      </c>
      <c r="E8" s="656">
        <f t="shared" si="2"/>
        <v>7860000</v>
      </c>
      <c r="F8" s="656">
        <f t="shared" si="3"/>
        <v>225000</v>
      </c>
      <c r="G8" s="656">
        <f t="shared" si="4"/>
        <v>1239000</v>
      </c>
      <c r="H8" s="656">
        <f>ROUNDDOWN($H$5/12*A8,-3)</f>
        <v>2435000</v>
      </c>
      <c r="I8" s="656">
        <f t="shared" ref="I8:I15" si="20">ROUNDDOWN($I$5/12*A8,-3)</f>
        <v>2135000</v>
      </c>
      <c r="J8" s="656">
        <f t="shared" si="6"/>
        <v>318000</v>
      </c>
      <c r="K8" s="656">
        <f t="shared" si="7"/>
        <v>1234000</v>
      </c>
      <c r="L8" s="59">
        <f t="shared" si="8"/>
        <v>180000</v>
      </c>
      <c r="M8" s="330">
        <f t="shared" si="9"/>
        <v>997000</v>
      </c>
      <c r="N8" s="330">
        <f>ROUNDDOWN(2092000/12*A8,-3)</f>
        <v>1569000</v>
      </c>
      <c r="O8" s="330">
        <f t="shared" si="11"/>
        <v>1854000</v>
      </c>
      <c r="P8" s="330">
        <f t="shared" si="12"/>
        <v>903000</v>
      </c>
      <c r="Q8" s="330">
        <f t="shared" si="13"/>
        <v>1474000</v>
      </c>
      <c r="R8" s="59">
        <f t="shared" si="14"/>
        <v>1760000</v>
      </c>
      <c r="S8" s="59">
        <f t="shared" si="15"/>
        <v>45000</v>
      </c>
      <c r="T8" s="59">
        <f t="shared" si="16"/>
        <v>476000</v>
      </c>
      <c r="U8" s="656">
        <f t="shared" si="17"/>
        <v>622000</v>
      </c>
      <c r="V8" s="59">
        <f t="shared" si="18"/>
        <v>450000</v>
      </c>
      <c r="W8" s="59">
        <f t="shared" si="19"/>
        <v>476000</v>
      </c>
      <c r="X8" s="656">
        <f>ROUNDDOWN($X$5/12*A8,-3)</f>
        <v>833000</v>
      </c>
    </row>
    <row r="9" spans="1:24">
      <c r="A9" s="332">
        <v>8</v>
      </c>
      <c r="B9" s="656">
        <f t="shared" si="5"/>
        <v>4058000</v>
      </c>
      <c r="C9" s="656">
        <f t="shared" si="0"/>
        <v>4742000</v>
      </c>
      <c r="D9" s="656">
        <f t="shared" si="1"/>
        <v>5692000</v>
      </c>
      <c r="E9" s="656">
        <f t="shared" si="2"/>
        <v>6987000</v>
      </c>
      <c r="F9" s="656">
        <f t="shared" si="3"/>
        <v>200000</v>
      </c>
      <c r="G9" s="656">
        <f t="shared" si="4"/>
        <v>1102000</v>
      </c>
      <c r="H9" s="656">
        <f>ROUNDDOWN($H$5/12*A9,-3)</f>
        <v>2164000</v>
      </c>
      <c r="I9" s="656">
        <f>ROUNDDOWN($I$5/12*A9,-3)</f>
        <v>1898000</v>
      </c>
      <c r="J9" s="656">
        <f t="shared" si="6"/>
        <v>283000</v>
      </c>
      <c r="K9" s="656">
        <f t="shared" si="7"/>
        <v>1097000</v>
      </c>
      <c r="L9" s="59">
        <f t="shared" si="8"/>
        <v>160000</v>
      </c>
      <c r="M9" s="330">
        <f t="shared" si="9"/>
        <v>886000</v>
      </c>
      <c r="N9" s="330">
        <f>ROUNDDOWN(2092000/12*A9,-3)</f>
        <v>1394000</v>
      </c>
      <c r="O9" s="330">
        <f t="shared" si="11"/>
        <v>1648000</v>
      </c>
      <c r="P9" s="330">
        <f t="shared" si="12"/>
        <v>802000</v>
      </c>
      <c r="Q9" s="330">
        <f t="shared" si="13"/>
        <v>1310000</v>
      </c>
      <c r="R9" s="59">
        <f t="shared" si="14"/>
        <v>1564000</v>
      </c>
      <c r="S9" s="59">
        <f t="shared" si="15"/>
        <v>40000</v>
      </c>
      <c r="T9" s="59">
        <f t="shared" si="16"/>
        <v>423000</v>
      </c>
      <c r="U9" s="656">
        <f t="shared" si="17"/>
        <v>553000</v>
      </c>
      <c r="V9" s="59">
        <f t="shared" si="18"/>
        <v>400000</v>
      </c>
      <c r="W9" s="59">
        <f t="shared" si="19"/>
        <v>423000</v>
      </c>
      <c r="X9" s="656">
        <f>ROUNDDOWN($X$5/12*A9,-3)</f>
        <v>740000</v>
      </c>
    </row>
    <row r="10" spans="1:24">
      <c r="A10" s="332">
        <v>7</v>
      </c>
      <c r="B10" s="656">
        <f t="shared" si="5"/>
        <v>3551000</v>
      </c>
      <c r="C10" s="656">
        <f t="shared" si="0"/>
        <v>4149000</v>
      </c>
      <c r="D10" s="656">
        <f t="shared" si="1"/>
        <v>4980000</v>
      </c>
      <c r="E10" s="656">
        <f t="shared" si="2"/>
        <v>6113000</v>
      </c>
      <c r="F10" s="656">
        <f t="shared" si="3"/>
        <v>175000</v>
      </c>
      <c r="G10" s="656">
        <f t="shared" si="4"/>
        <v>964000</v>
      </c>
      <c r="H10" s="656">
        <f>ROUNDDOWN($H$5/12*A10,-3)</f>
        <v>1894000</v>
      </c>
      <c r="I10" s="656">
        <f>ROUNDDOWN($I$5/12*A10,-3)</f>
        <v>1660000</v>
      </c>
      <c r="J10" s="656">
        <f t="shared" si="6"/>
        <v>247000</v>
      </c>
      <c r="K10" s="656">
        <f t="shared" si="7"/>
        <v>960000</v>
      </c>
      <c r="L10" s="59">
        <f t="shared" si="8"/>
        <v>140000</v>
      </c>
      <c r="M10" s="233">
        <f t="shared" si="9"/>
        <v>775000</v>
      </c>
      <c r="N10" s="233">
        <f t="shared" si="10"/>
        <v>1220000</v>
      </c>
      <c r="O10" s="233">
        <f t="shared" si="11"/>
        <v>1442000</v>
      </c>
      <c r="P10" s="233">
        <f t="shared" si="12"/>
        <v>702000</v>
      </c>
      <c r="Q10" s="233">
        <f t="shared" si="13"/>
        <v>1146000</v>
      </c>
      <c r="R10" s="59">
        <f t="shared" si="14"/>
        <v>1369000</v>
      </c>
      <c r="S10" s="59">
        <f t="shared" si="15"/>
        <v>35000</v>
      </c>
      <c r="T10" s="59">
        <f t="shared" si="16"/>
        <v>370000</v>
      </c>
      <c r="U10" s="656">
        <f t="shared" si="17"/>
        <v>484000</v>
      </c>
      <c r="V10" s="59">
        <f t="shared" si="18"/>
        <v>350000</v>
      </c>
      <c r="W10" s="59">
        <f t="shared" si="19"/>
        <v>370000</v>
      </c>
      <c r="X10" s="656">
        <f>ROUNDDOWN($X$5/12*A10,-3)</f>
        <v>648000</v>
      </c>
    </row>
    <row r="11" spans="1:24">
      <c r="A11" s="332">
        <v>6</v>
      </c>
      <c r="B11" s="656">
        <f t="shared" si="5"/>
        <v>3044000</v>
      </c>
      <c r="C11" s="656">
        <f t="shared" si="0"/>
        <v>3556000</v>
      </c>
      <c r="D11" s="656">
        <f t="shared" si="1"/>
        <v>4269000</v>
      </c>
      <c r="E11" s="656">
        <f t="shared" si="2"/>
        <v>5240000</v>
      </c>
      <c r="F11" s="656">
        <f t="shared" si="3"/>
        <v>150000</v>
      </c>
      <c r="G11" s="656">
        <f t="shared" si="4"/>
        <v>826000</v>
      </c>
      <c r="H11" s="656">
        <f t="shared" ref="H11:H16" si="21">ROUNDDOWN($H$5/12*A11,-3)</f>
        <v>1623000</v>
      </c>
      <c r="I11" s="656">
        <f t="shared" si="20"/>
        <v>1423000</v>
      </c>
      <c r="J11" s="656">
        <f t="shared" si="6"/>
        <v>212000</v>
      </c>
      <c r="K11" s="656">
        <f t="shared" si="7"/>
        <v>823000</v>
      </c>
      <c r="L11" s="59">
        <f t="shared" si="8"/>
        <v>120000</v>
      </c>
      <c r="M11" s="330">
        <f t="shared" si="9"/>
        <v>665000</v>
      </c>
      <c r="N11" s="330">
        <f t="shared" si="10"/>
        <v>1046000</v>
      </c>
      <c r="O11" s="330">
        <f t="shared" si="11"/>
        <v>1236000</v>
      </c>
      <c r="P11" s="330">
        <f t="shared" si="12"/>
        <v>602000</v>
      </c>
      <c r="Q11" s="330">
        <f t="shared" si="13"/>
        <v>983000</v>
      </c>
      <c r="R11" s="59">
        <f t="shared" si="14"/>
        <v>1173000</v>
      </c>
      <c r="S11" s="59">
        <f t="shared" si="15"/>
        <v>30000</v>
      </c>
      <c r="T11" s="59">
        <f t="shared" si="16"/>
        <v>317000</v>
      </c>
      <c r="U11" s="656">
        <f t="shared" si="17"/>
        <v>415000</v>
      </c>
      <c r="V11" s="59">
        <f t="shared" si="18"/>
        <v>300000</v>
      </c>
      <c r="W11" s="59">
        <f t="shared" si="19"/>
        <v>317000</v>
      </c>
      <c r="X11" s="656">
        <f t="shared" ref="X11" si="22">ROUNDDOWN($X$5/12*A11,-3)</f>
        <v>555000</v>
      </c>
    </row>
    <row r="12" spans="1:24">
      <c r="A12" s="332">
        <v>5</v>
      </c>
      <c r="B12" s="656">
        <f t="shared" si="5"/>
        <v>2536000</v>
      </c>
      <c r="C12" s="656">
        <f t="shared" si="0"/>
        <v>2963000</v>
      </c>
      <c r="D12" s="656">
        <f t="shared" si="1"/>
        <v>3557000</v>
      </c>
      <c r="E12" s="656">
        <f t="shared" si="2"/>
        <v>4367000</v>
      </c>
      <c r="F12" s="656">
        <f t="shared" si="3"/>
        <v>125000</v>
      </c>
      <c r="G12" s="656">
        <f t="shared" si="4"/>
        <v>688000</v>
      </c>
      <c r="H12" s="656">
        <f t="shared" si="21"/>
        <v>1352000</v>
      </c>
      <c r="I12" s="656">
        <f>ROUNDDOWN($I$5/12*A12,-3)</f>
        <v>1186000</v>
      </c>
      <c r="J12" s="656">
        <f t="shared" si="6"/>
        <v>177000</v>
      </c>
      <c r="K12" s="656">
        <f t="shared" si="7"/>
        <v>685000</v>
      </c>
      <c r="L12" s="59">
        <f>ROUNDDOWN($L$5/12*A12,-3)</f>
        <v>100000</v>
      </c>
      <c r="M12" s="330">
        <f t="shared" si="9"/>
        <v>554000</v>
      </c>
      <c r="N12" s="330">
        <f t="shared" si="10"/>
        <v>871000</v>
      </c>
      <c r="O12" s="330">
        <f t="shared" si="11"/>
        <v>1030000</v>
      </c>
      <c r="P12" s="330">
        <f t="shared" si="12"/>
        <v>501000</v>
      </c>
      <c r="Q12" s="330">
        <f t="shared" si="13"/>
        <v>819000</v>
      </c>
      <c r="R12" s="59">
        <f t="shared" si="14"/>
        <v>977000</v>
      </c>
      <c r="S12" s="59">
        <f t="shared" si="15"/>
        <v>25000</v>
      </c>
      <c r="T12" s="59">
        <f t="shared" si="16"/>
        <v>264000</v>
      </c>
      <c r="U12" s="656">
        <f t="shared" si="17"/>
        <v>345000</v>
      </c>
      <c r="V12" s="59">
        <f t="shared" si="18"/>
        <v>250000</v>
      </c>
      <c r="W12" s="59">
        <f t="shared" si="19"/>
        <v>264000</v>
      </c>
      <c r="X12" s="656">
        <f>ROUNDDOWN($X$5/12*A12,-3)</f>
        <v>462000</v>
      </c>
    </row>
    <row r="13" spans="1:24">
      <c r="A13" s="332">
        <v>4</v>
      </c>
      <c r="B13" s="656">
        <f t="shared" si="5"/>
        <v>2029000</v>
      </c>
      <c r="C13" s="656">
        <f t="shared" si="0"/>
        <v>2371000</v>
      </c>
      <c r="D13" s="656">
        <f t="shared" si="1"/>
        <v>2846000</v>
      </c>
      <c r="E13" s="656">
        <f t="shared" si="2"/>
        <v>3493000</v>
      </c>
      <c r="F13" s="656">
        <f t="shared" si="3"/>
        <v>100000</v>
      </c>
      <c r="G13" s="656">
        <f t="shared" si="4"/>
        <v>551000</v>
      </c>
      <c r="H13" s="656">
        <f t="shared" si="21"/>
        <v>1082000</v>
      </c>
      <c r="I13" s="656">
        <f>ROUNDDOWN($I$5/12*A13,-3)</f>
        <v>949000</v>
      </c>
      <c r="J13" s="656">
        <f t="shared" si="6"/>
        <v>141000</v>
      </c>
      <c r="K13" s="656">
        <f t="shared" si="7"/>
        <v>548000</v>
      </c>
      <c r="L13" s="59">
        <f t="shared" si="8"/>
        <v>80000</v>
      </c>
      <c r="M13" s="330">
        <f t="shared" si="9"/>
        <v>443000</v>
      </c>
      <c r="N13" s="330">
        <f t="shared" si="10"/>
        <v>697000</v>
      </c>
      <c r="O13" s="330">
        <f t="shared" si="11"/>
        <v>824000</v>
      </c>
      <c r="P13" s="330">
        <f t="shared" si="12"/>
        <v>401000</v>
      </c>
      <c r="Q13" s="330">
        <f t="shared" si="13"/>
        <v>655000</v>
      </c>
      <c r="R13" s="59">
        <f t="shared" si="14"/>
        <v>782000</v>
      </c>
      <c r="S13" s="59">
        <f t="shared" si="15"/>
        <v>20000</v>
      </c>
      <c r="T13" s="59">
        <f t="shared" si="16"/>
        <v>211000</v>
      </c>
      <c r="U13" s="656">
        <f t="shared" si="17"/>
        <v>276000</v>
      </c>
      <c r="V13" s="59">
        <f t="shared" si="18"/>
        <v>200000</v>
      </c>
      <c r="W13" s="59">
        <f t="shared" si="19"/>
        <v>211000</v>
      </c>
      <c r="X13" s="656">
        <f>ROUNDDOWN($X$5/12*A13,-3)</f>
        <v>370000</v>
      </c>
    </row>
    <row r="14" spans="1:24">
      <c r="A14" s="332">
        <v>3</v>
      </c>
      <c r="B14" s="656">
        <f t="shared" si="5"/>
        <v>1522000</v>
      </c>
      <c r="C14" s="656">
        <f t="shared" si="0"/>
        <v>1778000</v>
      </c>
      <c r="D14" s="656">
        <f t="shared" si="1"/>
        <v>2134000</v>
      </c>
      <c r="E14" s="656">
        <f t="shared" si="2"/>
        <v>2620000</v>
      </c>
      <c r="F14" s="656">
        <f t="shared" si="3"/>
        <v>75000</v>
      </c>
      <c r="G14" s="656">
        <f t="shared" si="4"/>
        <v>413000</v>
      </c>
      <c r="H14" s="656">
        <f t="shared" si="21"/>
        <v>811000</v>
      </c>
      <c r="I14" s="656">
        <f>ROUNDDOWN($I$5/12*A14,-3)</f>
        <v>711000</v>
      </c>
      <c r="J14" s="656">
        <f>ROUNDDOWN($J$5/12*A14,-3)</f>
        <v>106000</v>
      </c>
      <c r="K14" s="656">
        <f t="shared" si="7"/>
        <v>411000</v>
      </c>
      <c r="L14" s="59">
        <f t="shared" si="8"/>
        <v>60000</v>
      </c>
      <c r="M14" s="330">
        <f t="shared" si="9"/>
        <v>332000</v>
      </c>
      <c r="N14" s="330">
        <f t="shared" si="10"/>
        <v>523000</v>
      </c>
      <c r="O14" s="330">
        <f t="shared" si="11"/>
        <v>618000</v>
      </c>
      <c r="P14" s="330">
        <f t="shared" si="12"/>
        <v>301000</v>
      </c>
      <c r="Q14" s="330">
        <f t="shared" si="13"/>
        <v>491000</v>
      </c>
      <c r="R14" s="59">
        <f t="shared" si="14"/>
        <v>586000</v>
      </c>
      <c r="S14" s="59">
        <f t="shared" si="15"/>
        <v>15000</v>
      </c>
      <c r="T14" s="59">
        <f t="shared" si="16"/>
        <v>158000</v>
      </c>
      <c r="U14" s="656">
        <f t="shared" si="17"/>
        <v>207000</v>
      </c>
      <c r="V14" s="59">
        <f t="shared" si="18"/>
        <v>150000</v>
      </c>
      <c r="W14" s="59">
        <f t="shared" si="19"/>
        <v>158000</v>
      </c>
      <c r="X14" s="656">
        <f>ROUNDDOWN($X$5/12*A14,-3)</f>
        <v>277000</v>
      </c>
    </row>
    <row r="15" spans="1:24">
      <c r="A15" s="332">
        <v>2</v>
      </c>
      <c r="B15" s="656">
        <f t="shared" si="5"/>
        <v>1014000</v>
      </c>
      <c r="C15" s="656">
        <f t="shared" si="0"/>
        <v>1185000</v>
      </c>
      <c r="D15" s="656">
        <f t="shared" si="1"/>
        <v>1423000</v>
      </c>
      <c r="E15" s="656">
        <f t="shared" si="2"/>
        <v>1746000</v>
      </c>
      <c r="F15" s="656">
        <f t="shared" si="3"/>
        <v>50000</v>
      </c>
      <c r="G15" s="656">
        <f t="shared" ref="G15" si="23">ROUNDDOWN($G$5/12*A15,-3)</f>
        <v>275000</v>
      </c>
      <c r="H15" s="656">
        <f t="shared" si="21"/>
        <v>541000</v>
      </c>
      <c r="I15" s="656">
        <f t="shared" si="20"/>
        <v>474000</v>
      </c>
      <c r="J15" s="656">
        <f t="shared" si="6"/>
        <v>70000</v>
      </c>
      <c r="K15" s="656">
        <f t="shared" si="7"/>
        <v>274000</v>
      </c>
      <c r="L15" s="59">
        <f t="shared" si="8"/>
        <v>40000</v>
      </c>
      <c r="M15" s="330">
        <f t="shared" si="9"/>
        <v>221000</v>
      </c>
      <c r="N15" s="330">
        <f t="shared" si="10"/>
        <v>348000</v>
      </c>
      <c r="O15" s="330">
        <f t="shared" si="11"/>
        <v>412000</v>
      </c>
      <c r="P15" s="330">
        <f t="shared" si="12"/>
        <v>200000</v>
      </c>
      <c r="Q15" s="330">
        <f t="shared" si="13"/>
        <v>327000</v>
      </c>
      <c r="R15" s="59">
        <f t="shared" si="14"/>
        <v>391000</v>
      </c>
      <c r="S15" s="59">
        <f t="shared" si="15"/>
        <v>10000</v>
      </c>
      <c r="T15" s="59">
        <f t="shared" si="16"/>
        <v>105000</v>
      </c>
      <c r="U15" s="656">
        <f t="shared" si="17"/>
        <v>138000</v>
      </c>
      <c r="V15" s="59">
        <f t="shared" si="18"/>
        <v>100000</v>
      </c>
      <c r="W15" s="59">
        <f t="shared" si="19"/>
        <v>105000</v>
      </c>
      <c r="X15" s="656">
        <f>ROUNDDOWN($X$5/12*A15,-3)</f>
        <v>185000</v>
      </c>
    </row>
    <row r="16" spans="1:24">
      <c r="A16" s="333">
        <v>1</v>
      </c>
      <c r="B16" s="656">
        <f t="shared" si="5"/>
        <v>507000</v>
      </c>
      <c r="C16" s="656">
        <f t="shared" si="0"/>
        <v>592000</v>
      </c>
      <c r="D16" s="656">
        <f t="shared" si="1"/>
        <v>711000</v>
      </c>
      <c r="E16" s="656">
        <f t="shared" si="2"/>
        <v>873000</v>
      </c>
      <c r="F16" s="656">
        <f t="shared" si="3"/>
        <v>25000</v>
      </c>
      <c r="G16" s="656">
        <f>ROUNDDOWN($G$5/12*A16,-3)</f>
        <v>137000</v>
      </c>
      <c r="H16" s="656">
        <f t="shared" si="21"/>
        <v>270000</v>
      </c>
      <c r="I16" s="656">
        <f>ROUNDDOWN($I$5/12*A16,-3)</f>
        <v>237000</v>
      </c>
      <c r="J16" s="656">
        <f t="shared" si="6"/>
        <v>35000</v>
      </c>
      <c r="K16" s="656">
        <f t="shared" si="7"/>
        <v>137000</v>
      </c>
      <c r="L16" s="59">
        <f t="shared" si="8"/>
        <v>20000</v>
      </c>
      <c r="M16" s="59">
        <f t="shared" si="9"/>
        <v>110000</v>
      </c>
      <c r="N16" s="59">
        <f t="shared" si="10"/>
        <v>174000</v>
      </c>
      <c r="O16" s="59">
        <f t="shared" si="11"/>
        <v>206000</v>
      </c>
      <c r="P16" s="59">
        <f t="shared" si="12"/>
        <v>100000</v>
      </c>
      <c r="Q16" s="59">
        <f t="shared" si="13"/>
        <v>163000</v>
      </c>
      <c r="R16" s="59">
        <f t="shared" si="14"/>
        <v>195000</v>
      </c>
      <c r="S16" s="59">
        <f t="shared" si="15"/>
        <v>5000</v>
      </c>
      <c r="T16" s="59">
        <f t="shared" si="16"/>
        <v>52000</v>
      </c>
      <c r="U16" s="656">
        <f t="shared" si="17"/>
        <v>69000</v>
      </c>
      <c r="V16" s="59">
        <f t="shared" si="18"/>
        <v>50000</v>
      </c>
      <c r="W16" s="59">
        <f t="shared" si="19"/>
        <v>52000</v>
      </c>
      <c r="X16" s="656">
        <f>ROUNDDOWN($X$5/12*A16,-3)</f>
        <v>92000</v>
      </c>
    </row>
  </sheetData>
  <mergeCells count="12">
    <mergeCell ref="X2:X3"/>
    <mergeCell ref="A2:A4"/>
    <mergeCell ref="T3:W3"/>
    <mergeCell ref="J2:J4"/>
    <mergeCell ref="K2:K4"/>
    <mergeCell ref="L2:L4"/>
    <mergeCell ref="M3:O3"/>
    <mergeCell ref="P3:S3"/>
    <mergeCell ref="B2:I2"/>
    <mergeCell ref="F3:F4"/>
    <mergeCell ref="G3:I3"/>
    <mergeCell ref="B3:E3"/>
  </mergeCells>
  <phoneticPr fontId="8"/>
  <pageMargins left="0.7" right="0.7" top="0.75" bottom="0.75" header="0.3" footer="0.3"/>
  <pageSetup paperSize="9" scale="53"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c053ce8-fe35-47fe-9ace-a370d6d65d72">
      <Terms xmlns="http://schemas.microsoft.com/office/infopath/2007/PartnerControls"/>
    </lcf76f155ced4ddcb4097134ff3c332f>
    <TaxCatchAll xmlns="139eedbc-3b74-423d-98c4-27a83287d02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801D2BB8119094398B00DB4E3589234" ma:contentTypeVersion="10" ma:contentTypeDescription="新しいドキュメントを作成します。" ma:contentTypeScope="" ma:versionID="4b6368f5b46227ea25b6dd4e683b171c">
  <xsd:schema xmlns:xsd="http://www.w3.org/2001/XMLSchema" xmlns:xs="http://www.w3.org/2001/XMLSchema" xmlns:p="http://schemas.microsoft.com/office/2006/metadata/properties" xmlns:ns2="1c053ce8-fe35-47fe-9ace-a370d6d65d72" xmlns:ns3="139eedbc-3b74-423d-98c4-27a83287d02d" targetNamespace="http://schemas.microsoft.com/office/2006/metadata/properties" ma:root="true" ma:fieldsID="7c69026d94b2787de8d75e49b673791a" ns2:_="" ns3:_="">
    <xsd:import namespace="1c053ce8-fe35-47fe-9ace-a370d6d65d72"/>
    <xsd:import namespace="139eedbc-3b74-423d-98c4-27a83287d02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c053ce8-fe35-47fe-9ace-a370d6d65d7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c12ca15-d75a-4e6f-b212-e447ae3c3e32"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139eedbc-3b74-423d-98c4-27a83287d02d"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2c47af60-f8eb-4b71-b1b5-de9efc907eae}" ma:internalName="TaxCatchAll" ma:showField="CatchAllData" ma:web="139eedbc-3b74-423d-98c4-27a83287d02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M 4 D A A B Q S w M E F A A C A A g A m 1 1 C W Z F R A p + l A A A A 9 w A A A B I A H A B D b 2 5 m a W c v U G F j a 2 F n Z S 5 4 b W w g o h g A K K A U A A A A A A A A A A A A A A A A A A A A A A A A A A A A h Y 8 x D o I w G I W v Q r r T l m q M I T 9 l c D O S k J g Y 1 6 Z U q E I x t F j u 5 u C R v I I Y R d 0 c 3 / e + 4 b 3 7 9 Q b p 0 N T B R X V W t y Z B E a Y o U E a 2 h T Z l g n p 3 C J c o 5 Z A L e R K l C k b Z 2 H i w R Y I q 5 8 4 x I d 5 7 7 G e 4 7 U r C K I 3 I P t t s Z a U a g T 6 y / i + H 2 l g n j F S I w + 4 1 h j M c s Q V m c 8 o w B T J R y L T 5 G m w c / G x / I K z 6 2 v W d 4 k c R r n M g U w T y P s E f U E s D B B Q A A g A I A J t d Q l k 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b X U J Z E z c x 7 s c A A A D Q A Q A A E w A c A E Z v c m 1 1 b G F z L 1 N l Y 3 R p b 2 4 x L m 0 g o h g A K K A U A A A A A A A A A A A A A A A A A A A A A A A A A A A A K 0 5 N L s n M z 1 M I h t C G 1 r x c v F z F G Y l F q S k K j 5 v b H j f v e d w 8 7 X H z a k M F W 4 W c 1 B J e L g U g e N y 0 F y T R t B M o 6 F q R n J q j 5 1 x a V J S a V x K e X 5 S d l J + f r a F Z H e 2 X m J t q q 4 R i h l J s b b R z f l 4 J U G W s D s S o p 0 s 6 n 8 3 e 8 r h x 6 u O m n s e N 8 5 / O 6 w a a G Z K Y l J O q F 1 K U m F e c l l + U 6 5 y f U 5 q b F 1 J Z k F q s A b d a p 7 p a 6 W n H d E M l H Y U S o I x C S W p F S W 2 t J i 9 X Z h 4 u k 5 H 9 p o z q M g U N I 0 2 l 4 e B F A F B L A Q I t A B Q A A g A I A J t d Q l m R U Q K f p Q A A A P c A A A A S A A A A A A A A A A A A A A A A A A A A A A B D b 2 5 m a W c v U G F j a 2 F n Z S 5 4 b W x Q S w E C L Q A U A A I A C A C b X U J Z D 8 r p q 6 Q A A A D p A A A A E w A A A A A A A A A A A A A A A A D x A A A A W 0 N v b n R l b n R f V H l w Z X N d L n h t b F B L A Q I t A B Q A A g A I A J t d Q l k T N z H u x w A A A N A B A A A T A A A A A A A A A A A A A A A A A O I B A A B G b 3 J t d W x h c y 9 T Z W N 0 a W 9 u M S 5 t U E s F B g A A A A A D A A M A w g A A A P Y 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i k Q A A A A A A A A B x A 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I C 8 + P C 9 J d G V t P j x J d G V t P j x J d G V t T G 9 j Y X R p b 2 4 + P E l 0 Z W 1 U e X B l P k Z v c m 1 1 b G E 8 L 0 l 0 Z W 1 U e X B l P j x J d G V t U G F 0 a D 5 T Z W N 0 a W 9 u M S 8 l R T M l O D M l O D Y l R T M l O D M l Q k M l R T M l O D M l O T Y l R T M l O D M l Q U I x P C 9 J d G V t U G F 0 a D 4 8 L 0 l 0 Z W 1 M b 2 N h d G l v b j 4 8 U 3 R h Y m x l R W 5 0 c m l l c z 4 8 R W 5 0 c n k g V H l w Z T 0 i S X N Q c m l 2 Y X R l I i B W Y W x 1 Z T 0 i b D A i I C 8 + P E V u d H J 5 I F R 5 c G U 9 I k Z p b G x F b m F i b G V k I i B W Y W x 1 Z T 0 i b D A i I C 8 + P E V u d H J 5 I F R 5 c G U 9 I k Z p b G x P Y m p l Y 3 R U e X B l I i B W Y W x 1 Z T 0 i c 0 N v b m 5 l Y 3 R p b 2 5 P b m x 5 I i A v P j x F b n R y e S B U e X B l P S J G a W x s V G 9 E Y X R h T W 9 k Z W x F b m F i b G V k I i B W Y W x 1 Z T 0 i b D A i I C 8 + P E V u d H J 5 I F R 5 c G U 9 I l F 1 Z X J 5 S U Q i I F Z h b H V l P S J z N j E 1 Y j Z j Y z k t Y j U z M C 0 0 N m Y y L W F h Y 2 Y t Z D B j O D B l Y m U 1 M W Z j I i A v P j x F b n R y e S B U e X B l P S J C d W Z m Z X J O Z X h 0 U m V m c m V z a C I g V m F s d W U 9 I m w x I i A v P j x F b n R y e S B U e X B l P S J S Z X N 1 b H R U e X B l I i B W Y W x 1 Z T 0 i c 1 R h Y m x l I i A v P j x F b n R y e S B U e X B l P S J O Y W 1 l V X B k Y X R l Z E F m d G V y R m l s b C I g V m F s d W U 9 I m w w I i A v P j x F b n R y e S B U e X B l P S J O Y X Z p Z 2 F 0 a W 9 u U 3 R l c E 5 h b W U i I F Z h b H V l P S J z 4 4 O K 4 4 O T 4 4 K y 4 4 O 8 4 4 K 3 4 4 O n 4 4 O z I i A v P j x F b n R y e S B U e X B l P S J G a W x s Z W R D b 2 1 w b G V 0 Z V J l c 3 V s d F R v V 2 9 y a 3 N o Z W V 0 I i B W Y W x 1 Z T 0 i b D E i I C 8 + P E V u d H J 5 I F R 5 c G U 9 I k F k Z G V k V G 9 E Y X R h T W 9 k Z W w i I F Z h b H V l P S J s M C I g L z 4 8 R W 5 0 c n k g V H l w Z T 0 i R m l s b E N v d W 5 0 I i B W Y W x 1 Z T 0 i b D E 3 I i A v P j x F b n R y e S B U e X B l P S J G a W x s R X J y b 3 J D b 2 R l I i B W Y W x 1 Z T 0 i c 1 V u a 2 5 v d 2 4 i I C 8 + P E V u d H J 5 I F R 5 c G U 9 I k Z p b G x F c n J v c k N v d W 5 0 I i B W Y W x 1 Z T 0 i b D A i I C 8 + P E V u d H J 5 I F R 5 c G U 9 I k Z p b G x M Y X N 0 V X B k Y X R l Z C I g V m F s d W U 9 I m Q y M D I 0 L T E w L T A y V D A y O j Q 0 O j E 3 L j I x O D Q 1 N D h a I i A v P j x F b n R y e S B U e X B l P S J G a W x s Q 2 9 s d W 1 u V H l w Z X M i I F Z h b H V l P S J z Q m c 9 P S I g L z 4 8 R W 5 0 c n k g V H l w Z T 0 i R m l s b E N v b H V t b k 5 h b W V z I i B W Y W x 1 Z T 0 i c 1 s m c X V v d D v l i J c x J n F 1 b 3 Q 7 X S I g L z 4 8 R W 5 0 c n k g V H l w Z T 0 i R m l s b F N 0 Y X R 1 c y I g V m F s d W U 9 I n N D b 2 1 w b G V 0 Z S I g L z 4 8 R W 5 0 c n k g V H l w Z T 0 i U m V s Y X R p b 2 5 z a G l w S W 5 m b 0 N v b n R h a W 5 l c i I g V m F s d W U 9 I n N 7 J n F 1 b 3 Q 7 Y 2 9 s d W 1 u Q 2 9 1 b n Q m c X V v d D s 6 M S w m c X V v d D t r Z X l D b 2 x 1 b W 5 O Y W 1 l c y Z x d W 9 0 O z p b X S w m c X V v d D t x d W V y e V J l b G F 0 a W 9 u c 2 h p c H M m c X V v d D s 6 W 1 0 s J n F 1 b 3 Q 7 Y 2 9 s d W 1 u S W R l b n R p d G l l c y Z x d W 9 0 O z p b J n F 1 b 3 Q 7 U 2 V j d G l v b j E v 4 4 O G 4 4 O 8 4 4 O W 4 4 O r M S 9 B d X R v U m V t b 3 Z l Z E N v b H V t b n M x L n v l i J c x L D B 9 J n F 1 b 3 Q 7 X S w m c X V v d D t D b 2 x 1 b W 5 D b 3 V u d C Z x d W 9 0 O z o x L C Z x d W 9 0 O 0 t l e U N v b H V t b k 5 h b W V z J n F 1 b 3 Q 7 O l t d L C Z x d W 9 0 O 0 N v b H V t b k l k Z W 5 0 a X R p Z X M m c X V v d D s 6 W y Z x d W 9 0 O 1 N l Y 3 R p b 2 4 x L + O D h u O D v O O D l u O D q z E v Q X V 0 b 1 J l b W 9 2 Z W R D b 2 x 1 b W 5 z M S 5 7 5 Y i X M S w w f S Z x d W 9 0 O 1 0 s J n F 1 b 3 Q 7 U m V s Y X R p b 2 5 z a G l w S W 5 m b y Z x d W 9 0 O z p b X X 0 i I C 8 + P C 9 T d G F i b G V F b n R y a W V z P j w v S X R l b T 4 8 S X R l b T 4 8 S X R l b U x v Y 2 F 0 a W 9 u P j x J d G V t V H l w Z T 5 G b 3 J t d W x h P C 9 J d G V t V H l w Z T 4 8 S X R l b V B h d G g + U 2 V j d G l v b j E v J U U z J T g z J T g 2 J U U z J T g z J U J D J U U z J T g z J T k 2 J U U z J T g z J U F C M S 8 l R T M l O D I l Q k Q l R T M l O D M l Q k M l R T M l O D I l Q j k 8 L 0 l 0 Z W 1 Q Y X R o P j w v S X R l b U x v Y 2 F 0 a W 9 u P j x T d G F i b G V F b n R y a W V z I C 8 + P C 9 J d G V t P j x J d G V t P j x J d G V t T G 9 j Y X R p b 2 4 + P E l 0 Z W 1 U e X B l P k Z v c m 1 1 b G E 8 L 0 l 0 Z W 1 U e X B l P j x J d G V t U G F 0 a D 5 T Z W N 0 a W 9 u M S 8 l R T M l O D M l O D Y l R T M l O D M l Q k M l R T M l O D M l O T Y l R T M l O D M l Q U I x L y V F N S V B N C U 4 O S V F N i U 5 Q i V C N C V F M y U 4 M S U 5 N S V F M y U 4 M i U 4 Q y V F M y U 4 M S U 5 R i V F N S U 5 R S U 4 Q j w v S X R l b V B h d G g + P C 9 J d G V t T G 9 j Y X R p b 2 4 + P F N 0 Y W J s Z U V u d H J p Z X M g L z 4 8 L 0 l 0 Z W 0 + P E l 0 Z W 0 + P E l 0 Z W 1 M b 2 N h d G l v b j 4 8 S X R l b V R 5 c G U + R m 9 y b X V s Y T w v S X R l b V R 5 c G U + P E l 0 Z W 1 Q Y X R o P l N l Y 3 R p b 2 4 x L y V F M y U 4 M y U 4 N i V F M y U 4 M y V C Q y V F M y U 4 M y U 5 N i V F M y U 4 M y V B Q j E l M j A o M i k 8 L 0 l 0 Z W 1 Q Y X R o P j w v S X R l b U x v Y 2 F 0 a W 9 u P j x T d G F i b G V F b n R y a W V z P j x F b n R y e S B U e X B l P S J J c 1 B y a X Z h d G U i I F Z h b H V l P S J s M C I g L z 4 8 R W 5 0 c n k g V H l w Z T 0 i R m l s b E V u Y W J s Z W Q i I F Z h b H V l P S J s M C I g L z 4 8 R W 5 0 c n k g V H l w Z T 0 i R m l s b E 9 i a m V j d F R 5 c G U i I F Z h b H V l P S J z Q 2 9 u b m V j d G l v b k 9 u b H k i I C 8 + P E V u d H J 5 I F R 5 c G U 9 I k Z p b G x U b 0 R h d G F N b 2 R l b E V u Y W J s Z W Q i I F Z h b H V l P S J s M C I g L z 4 8 R W 5 0 c n k g V H l w Z T 0 i U X V l c n l J R C I g V m F s d W U 9 I n N j N G U 3 Y 2 Y w Z i 1 k Y T Z k L T Q w Y z A t Y m U 2 Z i 1 l O D Q 2 M j U 5 M 2 R i M z U i I C 8 + P E V u d H J 5 I F R 5 c G U 9 I k J 1 Z m Z l c k 5 l e H R S Z W Z y Z X N o I i B W Y W x 1 Z T 0 i b D E i I C 8 + P E V u d H J 5 I F R 5 c G U 9 I l J l c 3 V s d F R 5 c G U i I F Z h b H V l P S J z V G F i b G U i I C 8 + P E V u d H J 5 I F R 5 c G U 9 I k 5 h b W V V c G R h d G V k Q W Z 0 Z X J G a W x s I i B W Y W x 1 Z T 0 i b D A i I C 8 + P E V u d H J 5 I F R 5 c G U 9 I k 5 h d m l n Y X R p b 2 5 T d G V w T m F t Z S I g V m F s d W U 9 I n P j g 4 r j g 5 P j g r L j g 7 z j g r f j g 6 f j g 7 M i I C 8 + P E V u d H J 5 I F R 5 c G U 9 I k Z p b G x l Z E N v b X B s Z X R l U m V z d W x 0 V G 9 X b 3 J r c 2 h l Z X Q i I F Z h b H V l P S J s M S I g L z 4 8 R W 5 0 c n k g V H l w Z T 0 i Q W R k Z W R U b 0 R h d G F N b 2 R l b C I g V m F s d W U 9 I m w w I i A v P j x F b n R y e S B U e X B l P S J G a W x s Q 2 9 1 b n Q i I F Z h b H V l P S J s M T c i I C 8 + P E V u d H J 5 I F R 5 c G U 9 I k Z p b G x F c n J v c k N v Z G U i I F Z h b H V l P S J z V W 5 r b m 9 3 b i I g L z 4 8 R W 5 0 c n k g V H l w Z T 0 i R m l s b E V y c m 9 y Q 2 9 1 b n Q i I F Z h b H V l P S J s M C I g L z 4 8 R W 5 0 c n k g V H l w Z T 0 i R m l s b E x h c 3 R V c G R h d G V k I i B W Y W x 1 Z T 0 i Z D I w M j Q t M T A t M D J U M D I 6 N D Q 6 N T I u M z k w O D M 1 O F o i I C 8 + P E V u d H J 5 I F R 5 c G U 9 I k Z p b G x D b 2 x 1 b W 5 U e X B l c y I g V m F s d W U 9 I n N C Z z 0 9 I i A v P j x F b n R y e S B U e X B l P S J G a W x s Q 2 9 s d W 1 u T m F t Z X M i I F Z h b H V l P S J z W y Z x d W 9 0 O + W I l z E m c X V v d D t d I i A v P j x F b n R y e S B U e X B l P S J G a W x s U 3 R h d H V z I i B W Y W x 1 Z T 0 i c 0 N v b X B s Z X R l I i A v P j x F b n R y e S B U e X B l P S J S Z W x h d G l v b n N o a X B J b m Z v Q 2 9 u d G F p b m V y I i B W Y W x 1 Z T 0 i c 3 s m c X V v d D t j b 2 x 1 b W 5 D b 3 V u d C Z x d W 9 0 O z o x L C Z x d W 9 0 O 2 t l e U N v b H V t b k 5 h b W V z J n F 1 b 3 Q 7 O l t d L C Z x d W 9 0 O 3 F 1 Z X J 5 U m V s Y X R p b 2 5 z a G l w c y Z x d W 9 0 O z p b X S w m c X V v d D t j b 2 x 1 b W 5 J Z G V u d G l 0 a W V z J n F 1 b 3 Q 7 O l s m c X V v d D t T Z W N 0 a W 9 u M S / j g 4 b j g 7 z j g 5 b j g 6 s x I C g y K S 9 B d X R v U m V t b 3 Z l Z E N v b H V t b n M x L n v l i J c x L D B 9 J n F 1 b 3 Q 7 X S w m c X V v d D t D b 2 x 1 b W 5 D b 3 V u d C Z x d W 9 0 O z o x L C Z x d W 9 0 O 0 t l e U N v b H V t b k 5 h b W V z J n F 1 b 3 Q 7 O l t d L C Z x d W 9 0 O 0 N v b H V t b k l k Z W 5 0 a X R p Z X M m c X V v d D s 6 W y Z x d W 9 0 O 1 N l Y 3 R p b 2 4 x L + O D h u O D v O O D l u O D q z E g K D I p L 0 F 1 d G 9 S Z W 1 v d m V k Q 2 9 s d W 1 u c z E u e + W I l z E s M H 0 m c X V v d D t d L C Z x d W 9 0 O 1 J l b G F 0 a W 9 u c 2 h p c E l u Z m 8 m c X V v d D s 6 W 1 1 9 I i A v P j w v U 3 R h Y m x l R W 5 0 c m l l c z 4 8 L 0 l 0 Z W 0 + P E l 0 Z W 0 + P E l 0 Z W 1 M b 2 N h d G l v b j 4 8 S X R l b V R 5 c G U + R m 9 y b X V s Y T w v S X R l b V R 5 c G U + P E l 0 Z W 1 Q Y X R o P l N l Y 3 R p b 2 4 x L y V F M y U 4 M y U 4 N i V F M y U 4 M y V C Q y V F M y U 4 M y U 5 N i V F M y U 4 M y V B Q j E l M j A o M i k v J U U z J T g y J U J E J U U z J T g z J U J D J U U z J T g y J U I 5 P C 9 J d G V t U G F 0 a D 4 8 L 0 l 0 Z W 1 M b 2 N h d G l v b j 4 8 U 3 R h Y m x l R W 5 0 c m l l c y A v P j w v S X R l b T 4 8 S X R l b T 4 8 S X R l b U x v Y 2 F 0 a W 9 u P j x J d G V t V H l w Z T 5 G b 3 J t d W x h P C 9 J d G V t V H l w Z T 4 8 S X R l b V B h d G g + U 2 V j d G l v b j E v J U U z J T g z J T g 2 J U U z J T g z J U J D J U U z J T g z J T k 2 J U U z J T g z J U F C M S U y M C g y K S 8 l R T U l Q T Q l O D k l R T Y l O U I l Q j Q l R T M l O D E l O T U l R T M l O D I l O E M l R T M l O D E l O U Y l R T U l O U U l O E I 8 L 0 l 0 Z W 1 Q Y X R o P j w v S X R l b U x v Y 2 F 0 a W 9 u P j x T d G F i b G V F b n R y a W V z I C 8 + P C 9 J d G V t P j w v S X R l b X M + P C 9 M b 2 N h b F B h Y 2 t h Z 2 V N Z X R h Z G F 0 Y U Z p b G U + F g A A A F B L B Q Y A A A A A A A A A A A A A A A A A A A A A A A D a A A A A A Q A A A N C M n d 8 B F d E R j H o A w E / C l + s B A A A A A d 6 B N e E F f E m t j d u I F O X J R Q A A A A A C A A A A A A A D Z g A A w A A A A B A A A A D p 1 B / H / v n d i K s I T F g 3 L 7 H P A A A A A A S A A A C g A A A A E A A A A F Z k K t / n X 2 E 8 C R Y 4 Z P M C r W F Q A A A A 6 c i J 5 3 O R p 6 B / o l R O g D 0 6 d g C B D h / n N x W k 1 R K P o 8 Y 8 A 6 N u u C l Y F k 2 w S p F 5 Y h v 5 7 R k s Z F n P n V 1 N M 9 r j Y o 2 j h Z T f 3 G A 9 n 4 L n U p P B Z u f Q k q h P n c o U A A A A f Z Y R Y a q U v B z z 4 0 m o R U Z R z 6 F p L v g = < / D a t a M a s h u p > 
</file>

<file path=customXml/itemProps1.xml><?xml version="1.0" encoding="utf-8"?>
<ds:datastoreItem xmlns:ds="http://schemas.openxmlformats.org/officeDocument/2006/customXml" ds:itemID="{726995E5-5E09-4A45-A889-3D66ECAAB8A9}">
  <ds:schemaRefs>
    <ds:schemaRef ds:uri="http://schemas.microsoft.com/office/2006/documentManagement/types"/>
    <ds:schemaRef ds:uri="139eedbc-3b74-423d-98c4-27a83287d02d"/>
    <ds:schemaRef ds:uri="http://purl.org/dc/terms/"/>
    <ds:schemaRef ds:uri="http://purl.org/dc/elements/1.1/"/>
    <ds:schemaRef ds:uri="1c053ce8-fe35-47fe-9ace-a370d6d65d72"/>
    <ds:schemaRef ds:uri="http://schemas.openxmlformats.org/package/2006/metadata/core-properties"/>
    <ds:schemaRef ds:uri="http://purl.org/dc/dcmitype/"/>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E8BEB1C2-9B40-432D-9421-67532C2ED432}">
  <ds:schemaRefs>
    <ds:schemaRef ds:uri="http://schemas.microsoft.com/sharepoint/v3/contenttype/forms"/>
  </ds:schemaRefs>
</ds:datastoreItem>
</file>

<file path=customXml/itemProps3.xml><?xml version="1.0" encoding="utf-8"?>
<ds:datastoreItem xmlns:ds="http://schemas.openxmlformats.org/officeDocument/2006/customXml" ds:itemID="{2CDA7702-1F3F-4F05-9477-C648539DC7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c053ce8-fe35-47fe-9ace-a370d6d65d72"/>
    <ds:schemaRef ds:uri="139eedbc-3b74-423d-98c4-27a83287d02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83B546B-AAA6-4C3F-8F9E-766C6B143007}">
  <ds:schemaRefs>
    <ds:schemaRef ds:uri="http://schemas.microsoft.com/DataMashup"/>
  </ds:schemaRefs>
</ds:datastoreItem>
</file>

<file path=docMetadata/LabelInfo.xml><?xml version="1.0" encoding="utf-8"?>
<clbl:labelList xmlns:clbl="http://schemas.microsoft.com/office/2020/mipLabelMetadata">
  <clbl:label id="{4bf764db-51be-4ffd-b877-e85a80b14f65}" enabled="0" method="" siteId="{4bf764db-51be-4ffd-b877-e85a80b14f65}"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16</vt:i4>
      </vt:variant>
    </vt:vector>
  </HeadingPairs>
  <TitlesOfParts>
    <vt:vector size="31" baseType="lpstr">
      <vt:lpstr>【非表示】重層都申請</vt:lpstr>
      <vt:lpstr>1-① </vt:lpstr>
      <vt:lpstr>【非表示】1-③差し込み</vt:lpstr>
      <vt:lpstr>【非表示】1-③④差し込み自由記述</vt:lpstr>
      <vt:lpstr>1‐③</vt:lpstr>
      <vt:lpstr>1‐④ </vt:lpstr>
      <vt:lpstr>1‐⑤【★入力シート】</vt:lpstr>
      <vt:lpstr>1‐⑤</vt:lpstr>
      <vt:lpstr>【非表示】月割額表</vt:lpstr>
      <vt:lpstr>1‐⑥</vt:lpstr>
      <vt:lpstr>1‐⑥ｰ2</vt:lpstr>
      <vt:lpstr>【非表示】1‐⑦差し込み</vt:lpstr>
      <vt:lpstr>【非表示】1‐⑧差し込み</vt:lpstr>
      <vt:lpstr>1-⑦</vt:lpstr>
      <vt:lpstr>1-⑧</vt:lpstr>
      <vt:lpstr>'1-① '!OLE_LINK2</vt:lpstr>
      <vt:lpstr>'【非表示】1-③④差し込み自由記述'!Print_Area</vt:lpstr>
      <vt:lpstr>'【非表示】1-③差し込み'!Print_Area</vt:lpstr>
      <vt:lpstr>【非表示】1‐⑦差し込み!Print_Area</vt:lpstr>
      <vt:lpstr>【非表示】1‐⑧差し込み!Print_Area</vt:lpstr>
      <vt:lpstr>【非表示】月割額表!Print_Area</vt:lpstr>
      <vt:lpstr>【非表示】重層都申請!Print_Area</vt:lpstr>
      <vt:lpstr>'1-① '!Print_Area</vt:lpstr>
      <vt:lpstr>'1‐③'!Print_Area</vt:lpstr>
      <vt:lpstr>'1‐④ '!Print_Area</vt:lpstr>
      <vt:lpstr>'1‐⑤'!Print_Area</vt:lpstr>
      <vt:lpstr>'1‐⑤【★入力シート】'!Print_Area</vt:lpstr>
      <vt:lpstr>'1‐⑥'!Print_Area</vt:lpstr>
      <vt:lpstr>'1‐⑥ｰ2'!Print_Area</vt:lpstr>
      <vt:lpstr>'1-⑦'!Print_Area</vt:lpstr>
      <vt:lpstr>'1-⑧'!Print_Area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椎名　和美</cp:lastModifiedBy>
  <cp:revision/>
  <cp:lastPrinted>2025-03-17T01:58:56Z</cp:lastPrinted>
  <dcterms:created xsi:type="dcterms:W3CDTF">2015-06-05T18:19:34Z</dcterms:created>
  <dcterms:modified xsi:type="dcterms:W3CDTF">2025-03-18T00:28:43Z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0x0101002801D2BB8119094398B00DB4E3589234</vt:lpwstr>
  </property>
  <property fmtid="{D5CDD505-2E9C-101B-9397-08002B2CF9AE}" pid="3" name="MediaServiceImageTags">
    <vt:lpwstr/>
  </property>
</Properties>
</file>