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実績記録票（身体介護あり）" sheetId="1" r:id="rId1"/>
  </sheets>
  <definedNames>
    <definedName name="_xlnm.Print_Area" localSheetId="0">'実績記録票（身体介護あり）'!$A$1:$AI$93</definedName>
  </definedNames>
  <calcPr fullCalcOnLoad="1"/>
</workbook>
</file>

<file path=xl/comments1.xml><?xml version="1.0" encoding="utf-8"?>
<comments xmlns="http://schemas.openxmlformats.org/spreadsheetml/2006/main">
  <authors>
    <author>maejimams</author>
  </authors>
  <commentList>
    <comment ref="DY85" authorId="0">
      <text>
        <r>
          <rPr>
            <b/>
            <sz val="9"/>
            <rFont val="ＭＳ Ｐゴシック"/>
            <family val="3"/>
          </rPr>
          <t>固定値　１</t>
        </r>
      </text>
    </comment>
  </commentList>
</comments>
</file>

<file path=xl/sharedStrings.xml><?xml version="1.0" encoding="utf-8"?>
<sst xmlns="http://schemas.openxmlformats.org/spreadsheetml/2006/main" count="918" uniqueCount="156">
  <si>
    <t>事業者名</t>
  </si>
  <si>
    <t>電話番号</t>
  </si>
  <si>
    <t>回数</t>
  </si>
  <si>
    <t>移動支援明細書兼サービス提供実績記録票</t>
  </si>
  <si>
    <t>年</t>
  </si>
  <si>
    <t>月分</t>
  </si>
  <si>
    <t>事業者番号</t>
  </si>
  <si>
    <t>受給者番号</t>
  </si>
  <si>
    <t>0-6</t>
  </si>
  <si>
    <t>受給者氏名</t>
  </si>
  <si>
    <t>6-8</t>
  </si>
  <si>
    <t>3</t>
  </si>
  <si>
    <t>8-18</t>
  </si>
  <si>
    <t>　  利用者負担月額上限</t>
  </si>
  <si>
    <t>利用者負担月額上限</t>
  </si>
  <si>
    <t>円</t>
  </si>
  <si>
    <t>4</t>
  </si>
  <si>
    <t>18-22</t>
  </si>
  <si>
    <t>サービス内容　</t>
  </si>
  <si>
    <t>5</t>
  </si>
  <si>
    <t>22-24</t>
  </si>
  <si>
    <t>0</t>
  </si>
  <si>
    <t>日</t>
  </si>
  <si>
    <t>曜日</t>
  </si>
  <si>
    <t>サービス提供時間</t>
  </si>
  <si>
    <t>算定時間</t>
  </si>
  <si>
    <t>サービス時間帯</t>
  </si>
  <si>
    <t>1日中
2夜間・早朝
3深夜</t>
  </si>
  <si>
    <t>開始時間</t>
  </si>
  <si>
    <t>終了時間</t>
  </si>
  <si>
    <t>開始後１.5H以内</t>
  </si>
  <si>
    <t>開始後１.5H以上</t>
  </si>
  <si>
    <t>時間帯跨ぐ場合①</t>
  </si>
  <si>
    <t>時間帯跨ぐ場合②</t>
  </si>
  <si>
    <t>開始後1.5H以内の判定</t>
  </si>
  <si>
    <t>開始後１.5以上</t>
  </si>
  <si>
    <t>時間帯またぎ判定１</t>
  </si>
  <si>
    <t>時間帯</t>
  </si>
  <si>
    <t>数量</t>
  </si>
  <si>
    <t>1,0.5</t>
  </si>
  <si>
    <t>2,0.5</t>
  </si>
  <si>
    <t>3,0.5</t>
  </si>
  <si>
    <t>1,1.0</t>
  </si>
  <si>
    <t>2,1.0</t>
  </si>
  <si>
    <t>3,1.0</t>
  </si>
  <si>
    <t>1,1.5</t>
  </si>
  <si>
    <t>2,1.5</t>
  </si>
  <si>
    <t>3,1.5</t>
  </si>
  <si>
    <t>開始時間</t>
  </si>
  <si>
    <t>終了時間</t>
  </si>
  <si>
    <t>深・早=深</t>
  </si>
  <si>
    <t>深・早=早</t>
  </si>
  <si>
    <t>早・日=早</t>
  </si>
  <si>
    <t>早・日＝日</t>
  </si>
  <si>
    <t>日・夜＝日</t>
  </si>
  <si>
    <t>日・夜＝夜</t>
  </si>
  <si>
    <t>夜・深＝夜</t>
  </si>
  <si>
    <t>夜・深＝深</t>
  </si>
  <si>
    <t>日中</t>
  </si>
  <si>
    <t>夜早</t>
  </si>
  <si>
    <t>深夜</t>
  </si>
  <si>
    <t>判定</t>
  </si>
  <si>
    <t>最終判定</t>
  </si>
  <si>
    <t>1.5H以上の時間</t>
  </si>
  <si>
    <t>時間帯判定</t>
  </si>
  <si>
    <t>数量（正）</t>
  </si>
  <si>
    <t>0時跨ぎトータル時間</t>
  </si>
  <si>
    <t>前の行の表示時間</t>
  </si>
  <si>
    <t>0時跨ぎ</t>
  </si>
  <si>
    <t>これまでの算定時間①</t>
  </si>
  <si>
    <t>累積時間</t>
  </si>
  <si>
    <t>時間帯チェック</t>
  </si>
  <si>
    <t>正式な時間帯</t>
  </si>
  <si>
    <t>時間帯をまたぐ前の1.5H時間以内の時間数</t>
  </si>
  <si>
    <t>同一時間帯の残り時間</t>
  </si>
  <si>
    <t>残り時間</t>
  </si>
  <si>
    <t>次の時間帯になるかの判定</t>
  </si>
  <si>
    <t>時間帯正</t>
  </si>
  <si>
    <t>0時またぎチェック</t>
  </si>
  <si>
    <t>0時またぎの時間</t>
  </si>
  <si>
    <t>0時またぎ処理</t>
  </si>
  <si>
    <t>時間帯正の正式な時間帯</t>
  </si>
  <si>
    <t>時間帯の最終時間</t>
  </si>
  <si>
    <t>開始後1.5H以上後の時間</t>
  </si>
  <si>
    <t>次の時間帯の最終時間</t>
  </si>
  <si>
    <t>判定時間</t>
  </si>
  <si>
    <t>判定した時間</t>
  </si>
  <si>
    <t>①のこりの時間</t>
  </si>
  <si>
    <t>②時間帯の始め時間</t>
  </si>
  <si>
    <t>①+②</t>
  </si>
  <si>
    <t>またぎ①の時間</t>
  </si>
  <si>
    <t>次の時間帯にまわるもの</t>
  </si>
  <si>
    <t>またぎ①の時間帯</t>
  </si>
  <si>
    <t>またぎ①の時間帯（正）</t>
  </si>
  <si>
    <t>確認（算定足しあげ）</t>
  </si>
  <si>
    <t>確認（総時間）</t>
  </si>
  <si>
    <t>正解判定</t>
  </si>
  <si>
    <t>日またぎのチェック</t>
  </si>
  <si>
    <t>時</t>
  </si>
  <si>
    <t>分</t>
  </si>
  <si>
    <t>夜早①</t>
  </si>
  <si>
    <t>夜早②</t>
  </si>
  <si>
    <t>夜早判定</t>
  </si>
  <si>
    <t>深夜①</t>
  </si>
  <si>
    <t>深夜②</t>
  </si>
  <si>
    <t>深夜判定</t>
  </si>
  <si>
    <t>↓０時をまたいで連続して次月もサービス提供する場合の記載欄↓</t>
  </si>
  <si>
    <t>整理番号</t>
  </si>
  <si>
    <t>明細欄</t>
  </si>
  <si>
    <t>1.5H以上</t>
  </si>
  <si>
    <t>0.5H</t>
  </si>
  <si>
    <t>1.0H</t>
  </si>
  <si>
    <t>1.5H</t>
  </si>
  <si>
    <t>1　日中</t>
  </si>
  <si>
    <t>枚中</t>
  </si>
  <si>
    <t>枚</t>
  </si>
  <si>
    <t>2　夜間・早朝</t>
  </si>
  <si>
    <t>3　深夜</t>
  </si>
  <si>
    <t>利用者負担金</t>
  </si>
  <si>
    <t>上限管理後負担金</t>
  </si>
  <si>
    <t>区分</t>
  </si>
  <si>
    <t>単価</t>
  </si>
  <si>
    <t>開始後1.5Ｈ日中0.5</t>
  </si>
  <si>
    <t>開始後1.5Ｈ日中1.0</t>
  </si>
  <si>
    <t>開始後1.5Ｈ日中1.5</t>
  </si>
  <si>
    <t>開始後1.5Ｈ夜早0.5</t>
  </si>
  <si>
    <t>開始後1.5Ｈ夜早1.0</t>
  </si>
  <si>
    <t>開始後1.5Ｈ夜早1.5</t>
  </si>
  <si>
    <t>開始後1.5Ｈ深夜0.5</t>
  </si>
  <si>
    <t>開始後1.5Ｈ深夜1.0</t>
  </si>
  <si>
    <t>開始後1.5Ｈ深夜1.5</t>
  </si>
  <si>
    <t>日中(身体介護あり)</t>
  </si>
  <si>
    <t>夜間早朝(身体介護あり)</t>
  </si>
  <si>
    <t>深夜(身体介護あり)</t>
  </si>
  <si>
    <t>全体額</t>
  </si>
  <si>
    <t>上限管理</t>
  </si>
  <si>
    <t>※0円未満切り捨て</t>
  </si>
  <si>
    <t>利用者負担金（1割）</t>
  </si>
  <si>
    <t>利用回数</t>
  </si>
  <si>
    <t>/月</t>
  </si>
  <si>
    <t>上限額との突合</t>
  </si>
  <si>
    <t>利用区分ごとの時間数</t>
  </si>
  <si>
    <t>身体介護あり</t>
  </si>
  <si>
    <t>実績時間</t>
  </si>
  <si>
    <t>契約時間</t>
  </si>
  <si>
    <t>総費用額</t>
  </si>
  <si>
    <t>請求金額</t>
  </si>
  <si>
    <t>利用区分</t>
  </si>
  <si>
    <t>合計</t>
  </si>
  <si>
    <t>突合</t>
  </si>
  <si>
    <t>支給決定時間</t>
  </si>
  <si>
    <t>児童氏名</t>
  </si>
  <si>
    <t>１：移動支援
２：通学にかかる支援</t>
  </si>
  <si>
    <t>令和</t>
  </si>
  <si>
    <t>利用者
確認欄</t>
  </si>
  <si>
    <t>※注意事項
１．移動支援サービス費の請求にあたり、本帳票内に赤い警告がないことを事前に確認してください。赤い警告が消えない場合は、担当までご連絡ください。
2．以下のいずれかに該当する場合は、サービス提供ごとに利用者確認欄の横（欄外）にヘルパーの押印またはサインをしてください。
（１）2人介護の場合
（２）利用者や保護者の希望があり、且つそれぞれのヘルパーが支援する際の移動の目的や目的地が異なる場合であって、サービス提供中にヘルパーが交代しているため、行を分けて入力する場合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</si>
</sst>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_ "/>
    <numFmt numFmtId="180" formatCode="0.00_);[Red]\(0.00\)"/>
    <numFmt numFmtId="181" formatCode="0.0"/>
    <numFmt numFmtId="182" formatCode="#,##0.0_);[Red]\(#,##0.0\)"/>
    <numFmt numFmtId="183" formatCode="#,##0.00_);[Red]\(#,##0.00\)"/>
    <numFmt numFmtId="184" formatCode="#,##0_);[Red]\(#,##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sz val="20"/>
      <name val="HG丸ｺﾞｼｯｸM-PRO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sz val="1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Up="1">
      <left style="medium"/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179" fontId="0" fillId="0" borderId="0" xfId="0" applyNumberFormat="1" applyAlignment="1">
      <alignment horizontal="center"/>
    </xf>
    <xf numFmtId="0" fontId="0" fillId="0" borderId="0" xfId="0" applyAlignment="1">
      <alignment/>
    </xf>
    <xf numFmtId="176" fontId="0" fillId="0" borderId="0" xfId="0" applyNumberFormat="1" applyAlignment="1">
      <alignment horizontal="center"/>
    </xf>
    <xf numFmtId="178" fontId="0" fillId="0" borderId="0" xfId="0" applyNumberFormat="1" applyAlignment="1">
      <alignment/>
    </xf>
    <xf numFmtId="179" fontId="0" fillId="37" borderId="0" xfId="0" applyNumberFormat="1" applyFill="1" applyAlignment="1">
      <alignment horizontal="center"/>
    </xf>
    <xf numFmtId="179" fontId="0" fillId="35" borderId="0" xfId="0" applyNumberFormat="1" applyFill="1" applyAlignment="1">
      <alignment horizontal="center"/>
    </xf>
    <xf numFmtId="179" fontId="0" fillId="34" borderId="0" xfId="0" applyNumberFormat="1" applyFill="1" applyAlignment="1">
      <alignment horizontal="center"/>
    </xf>
    <xf numFmtId="179" fontId="0" fillId="0" borderId="0" xfId="0" applyNumberFormat="1" applyFill="1" applyAlignment="1">
      <alignment horizontal="center"/>
    </xf>
    <xf numFmtId="178" fontId="0" fillId="0" borderId="0" xfId="0" applyNumberFormat="1" applyAlignment="1">
      <alignment horizontal="center"/>
    </xf>
    <xf numFmtId="0" fontId="0" fillId="34" borderId="0" xfId="0" applyFill="1" applyAlignment="1">
      <alignment horizontal="center"/>
    </xf>
    <xf numFmtId="181" fontId="0" fillId="0" borderId="0" xfId="0" applyNumberFormat="1" applyAlignment="1">
      <alignment horizontal="center"/>
    </xf>
    <xf numFmtId="0" fontId="0" fillId="38" borderId="0" xfId="0" applyFill="1" applyAlignment="1">
      <alignment horizontal="center"/>
    </xf>
    <xf numFmtId="178" fontId="0" fillId="38" borderId="0" xfId="0" applyNumberFormat="1" applyFill="1" applyAlignment="1">
      <alignment horizontal="center"/>
    </xf>
    <xf numFmtId="179" fontId="0" fillId="36" borderId="0" xfId="0" applyNumberFormat="1" applyFill="1" applyAlignment="1">
      <alignment horizontal="center"/>
    </xf>
    <xf numFmtId="178" fontId="0" fillId="39" borderId="0" xfId="0" applyNumberFormat="1" applyFill="1" applyAlignment="1">
      <alignment horizontal="center"/>
    </xf>
    <xf numFmtId="179" fontId="0" fillId="38" borderId="0" xfId="0" applyNumberFormat="1" applyFill="1" applyAlignment="1">
      <alignment horizontal="center"/>
    </xf>
    <xf numFmtId="181" fontId="0" fillId="0" borderId="0" xfId="0" applyNumberFormat="1" applyFill="1" applyAlignment="1">
      <alignment horizontal="center"/>
    </xf>
    <xf numFmtId="181" fontId="0" fillId="38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38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79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0" fillId="40" borderId="0" xfId="0" applyFill="1" applyAlignment="1">
      <alignment/>
    </xf>
    <xf numFmtId="0" fontId="0" fillId="40" borderId="11" xfId="0" applyFill="1" applyBorder="1" applyAlignment="1">
      <alignment horizontal="center"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0" fillId="40" borderId="12" xfId="0" applyFill="1" applyBorder="1" applyAlignment="1">
      <alignment/>
    </xf>
    <xf numFmtId="0" fontId="0" fillId="40" borderId="0" xfId="0" applyFill="1" applyBorder="1" applyAlignment="1">
      <alignment vertical="center"/>
    </xf>
    <xf numFmtId="0" fontId="0" fillId="40" borderId="0" xfId="0" applyFill="1" applyAlignment="1">
      <alignment vertical="center"/>
    </xf>
    <xf numFmtId="0" fontId="8" fillId="40" borderId="0" xfId="0" applyFont="1" applyFill="1" applyAlignment="1">
      <alignment horizontal="left" vertical="center" indent="4"/>
    </xf>
    <xf numFmtId="0" fontId="0" fillId="40" borderId="12" xfId="0" applyFill="1" applyBorder="1" applyAlignment="1">
      <alignment horizontal="left"/>
    </xf>
    <xf numFmtId="0" fontId="0" fillId="40" borderId="0" xfId="0" applyFill="1" applyBorder="1" applyAlignment="1">
      <alignment horizontal="left"/>
    </xf>
    <xf numFmtId="0" fontId="10" fillId="40" borderId="13" xfId="0" applyFont="1" applyFill="1" applyBorder="1" applyAlignment="1">
      <alignment horizontal="center" vertical="center"/>
    </xf>
    <xf numFmtId="0" fontId="10" fillId="40" borderId="14" xfId="0" applyFont="1" applyFill="1" applyBorder="1" applyAlignment="1">
      <alignment horizontal="center" vertical="center"/>
    </xf>
    <xf numFmtId="0" fontId="10" fillId="40" borderId="15" xfId="0" applyFont="1" applyFill="1" applyBorder="1" applyAlignment="1">
      <alignment horizontal="center" vertical="center"/>
    </xf>
    <xf numFmtId="49" fontId="10" fillId="40" borderId="10" xfId="0" applyNumberFormat="1" applyFont="1" applyFill="1" applyBorder="1" applyAlignment="1">
      <alignment horizontal="center" vertical="center"/>
    </xf>
    <xf numFmtId="176" fontId="0" fillId="40" borderId="10" xfId="0" applyNumberFormat="1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0" borderId="0" xfId="0" applyFill="1" applyBorder="1" applyAlignment="1">
      <alignment/>
    </xf>
    <xf numFmtId="0" fontId="0" fillId="40" borderId="16" xfId="0" applyFill="1" applyBorder="1" applyAlignment="1">
      <alignment horizontal="center"/>
    </xf>
    <xf numFmtId="0" fontId="0" fillId="0" borderId="10" xfId="0" applyBorder="1" applyAlignment="1">
      <alignment horizontal="center"/>
    </xf>
    <xf numFmtId="38" fontId="0" fillId="0" borderId="10" xfId="49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9" applyFont="1" applyBorder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40" borderId="0" xfId="0" applyFill="1" applyBorder="1" applyAlignment="1">
      <alignment horizontal="center" vertical="center"/>
    </xf>
    <xf numFmtId="0" fontId="4" fillId="40" borderId="0" xfId="0" applyFont="1" applyFill="1" applyAlignment="1">
      <alignment horizontal="center"/>
    </xf>
    <xf numFmtId="0" fontId="0" fillId="40" borderId="0" xfId="0" applyFill="1" applyBorder="1" applyAlignment="1">
      <alignment horizontal="center" vertical="center" wrapText="1"/>
    </xf>
    <xf numFmtId="0" fontId="7" fillId="34" borderId="0" xfId="0" applyFont="1" applyFill="1" applyBorder="1" applyAlignment="1" applyProtection="1">
      <alignment horizontal="center" vertical="center"/>
      <protection locked="0"/>
    </xf>
    <xf numFmtId="0" fontId="0" fillId="40" borderId="17" xfId="0" applyFill="1" applyBorder="1" applyAlignment="1">
      <alignment horizontal="center"/>
    </xf>
    <xf numFmtId="0" fontId="7" fillId="40" borderId="17" xfId="0" applyFont="1" applyFill="1" applyBorder="1" applyAlignment="1">
      <alignment horizontal="center" vertical="center"/>
    </xf>
    <xf numFmtId="0" fontId="11" fillId="40" borderId="0" xfId="0" applyFont="1" applyFill="1" applyBorder="1" applyAlignment="1">
      <alignment horizontal="center" vertical="center"/>
    </xf>
    <xf numFmtId="0" fontId="0" fillId="40" borderId="0" xfId="0" applyFill="1" applyBorder="1" applyAlignment="1">
      <alignment horizontal="center" vertical="center" shrinkToFit="1"/>
    </xf>
    <xf numFmtId="0" fontId="0" fillId="34" borderId="0" xfId="0" applyFill="1" applyBorder="1" applyAlignment="1">
      <alignment horizontal="center"/>
    </xf>
    <xf numFmtId="0" fontId="0" fillId="40" borderId="18" xfId="0" applyFill="1" applyBorder="1" applyAlignment="1">
      <alignment horizontal="center"/>
    </xf>
    <xf numFmtId="0" fontId="0" fillId="40" borderId="19" xfId="0" applyFill="1" applyBorder="1" applyAlignment="1">
      <alignment horizontal="center"/>
    </xf>
    <xf numFmtId="0" fontId="0" fillId="40" borderId="11" xfId="0" applyFill="1" applyBorder="1" applyAlignment="1">
      <alignment horizontal="left"/>
    </xf>
    <xf numFmtId="0" fontId="0" fillId="0" borderId="11" xfId="0" applyBorder="1" applyAlignment="1">
      <alignment/>
    </xf>
    <xf numFmtId="0" fontId="5" fillId="34" borderId="20" xfId="0" applyFont="1" applyFill="1" applyBorder="1" applyAlignment="1" applyProtection="1">
      <alignment horizontal="center" vertical="center"/>
      <protection locked="0"/>
    </xf>
    <xf numFmtId="0" fontId="7" fillId="40" borderId="17" xfId="0" applyFont="1" applyFill="1" applyBorder="1" applyAlignment="1" applyProtection="1">
      <alignment horizontal="center" vertical="center"/>
      <protection/>
    </xf>
    <xf numFmtId="0" fontId="7" fillId="40" borderId="12" xfId="0" applyFont="1" applyFill="1" applyBorder="1" applyAlignment="1" applyProtection="1">
      <alignment horizontal="center" vertical="center"/>
      <protection/>
    </xf>
    <xf numFmtId="0" fontId="5" fillId="40" borderId="0" xfId="0" applyFont="1" applyFill="1" applyBorder="1" applyAlignment="1" applyProtection="1">
      <alignment horizontal="center" vertical="center"/>
      <protection/>
    </xf>
    <xf numFmtId="0" fontId="0" fillId="40" borderId="0" xfId="0" applyFill="1" applyBorder="1" applyAlignment="1" applyProtection="1">
      <alignment horizontal="center"/>
      <protection/>
    </xf>
    <xf numFmtId="0" fontId="0" fillId="40" borderId="0" xfId="0" applyFill="1" applyAlignment="1" applyProtection="1">
      <alignment/>
      <protection/>
    </xf>
    <xf numFmtId="0" fontId="0" fillId="40" borderId="0" xfId="0" applyFill="1" applyBorder="1" applyAlignment="1" applyProtection="1">
      <alignment/>
      <protection/>
    </xf>
    <xf numFmtId="0" fontId="0" fillId="40" borderId="12" xfId="0" applyFill="1" applyBorder="1" applyAlignment="1" applyProtection="1">
      <alignment horizontal="center"/>
      <protection/>
    </xf>
    <xf numFmtId="0" fontId="0" fillId="40" borderId="0" xfId="0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7" fillId="40" borderId="0" xfId="0" applyFont="1" applyFill="1" applyBorder="1" applyAlignment="1" applyProtection="1">
      <alignment horizontal="center" vertical="center"/>
      <protection/>
    </xf>
    <xf numFmtId="181" fontId="0" fillId="40" borderId="0" xfId="0" applyNumberFormat="1" applyFont="1" applyFill="1" applyBorder="1" applyAlignment="1" applyProtection="1">
      <alignment horizontal="center" vertical="center"/>
      <protection/>
    </xf>
    <xf numFmtId="181" fontId="0" fillId="40" borderId="17" xfId="0" applyNumberFormat="1" applyFill="1" applyBorder="1" applyAlignment="1" applyProtection="1">
      <alignment horizontal="center" vertical="center"/>
      <protection locked="0"/>
    </xf>
    <xf numFmtId="0" fontId="7" fillId="40" borderId="0" xfId="0" applyFont="1" applyFill="1" applyBorder="1" applyAlignment="1">
      <alignment horizontal="center" vertical="center"/>
    </xf>
    <xf numFmtId="181" fontId="0" fillId="40" borderId="0" xfId="0" applyNumberFormat="1" applyFill="1" applyBorder="1" applyAlignment="1" applyProtection="1">
      <alignment horizontal="center" vertical="center"/>
      <protection locked="0"/>
    </xf>
    <xf numFmtId="0" fontId="11" fillId="40" borderId="0" xfId="0" applyFont="1" applyFill="1" applyBorder="1" applyAlignment="1">
      <alignment vertical="center"/>
    </xf>
    <xf numFmtId="38" fontId="0" fillId="0" borderId="0" xfId="49" applyFont="1" applyAlignment="1">
      <alignment horizontal="right"/>
    </xf>
    <xf numFmtId="0" fontId="0" fillId="0" borderId="0" xfId="0" applyAlignment="1">
      <alignment horizontal="right"/>
    </xf>
    <xf numFmtId="38" fontId="0" fillId="0" borderId="0" xfId="0" applyNumberFormat="1" applyAlignment="1">
      <alignment horizontal="right"/>
    </xf>
    <xf numFmtId="0" fontId="8" fillId="40" borderId="21" xfId="0" applyFont="1" applyFill="1" applyBorder="1" applyAlignment="1">
      <alignment horizontal="left"/>
    </xf>
    <xf numFmtId="0" fontId="8" fillId="40" borderId="16" xfId="0" applyFont="1" applyFill="1" applyBorder="1" applyAlignment="1">
      <alignment horizontal="left"/>
    </xf>
    <xf numFmtId="0" fontId="7" fillId="34" borderId="22" xfId="0" applyFont="1" applyFill="1" applyBorder="1" applyAlignment="1" applyProtection="1">
      <alignment horizontal="center" vertical="center"/>
      <protection locked="0"/>
    </xf>
    <xf numFmtId="0" fontId="7" fillId="34" borderId="23" xfId="0" applyFont="1" applyFill="1" applyBorder="1" applyAlignment="1" applyProtection="1">
      <alignment horizontal="center" vertical="center"/>
      <protection locked="0"/>
    </xf>
    <xf numFmtId="0" fontId="7" fillId="34" borderId="24" xfId="0" applyFont="1" applyFill="1" applyBorder="1" applyAlignment="1" applyProtection="1">
      <alignment horizontal="center" vertic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 horizontal="center"/>
      <protection locked="0"/>
    </xf>
    <xf numFmtId="0" fontId="0" fillId="34" borderId="21" xfId="0" applyFill="1" applyBorder="1" applyAlignment="1" applyProtection="1">
      <alignment horizontal="center"/>
      <protection locked="0"/>
    </xf>
    <xf numFmtId="0" fontId="0" fillId="34" borderId="19" xfId="0" applyFill="1" applyBorder="1" applyAlignment="1" applyProtection="1">
      <alignment horizontal="center"/>
      <protection locked="0"/>
    </xf>
    <xf numFmtId="0" fontId="0" fillId="40" borderId="22" xfId="0" applyFill="1" applyBorder="1" applyAlignment="1">
      <alignment horizontal="right"/>
    </xf>
    <xf numFmtId="0" fontId="0" fillId="40" borderId="23" xfId="0" applyFill="1" applyBorder="1" applyAlignment="1">
      <alignment horizontal="right"/>
    </xf>
    <xf numFmtId="0" fontId="0" fillId="40" borderId="24" xfId="0" applyFill="1" applyBorder="1" applyAlignment="1">
      <alignment horizontal="right"/>
    </xf>
    <xf numFmtId="0" fontId="8" fillId="40" borderId="25" xfId="0" applyFont="1" applyFill="1" applyBorder="1" applyAlignment="1">
      <alignment horizontal="left"/>
    </xf>
    <xf numFmtId="0" fontId="8" fillId="40" borderId="10" xfId="0" applyFont="1" applyFill="1" applyBorder="1" applyAlignment="1">
      <alignment horizontal="left"/>
    </xf>
    <xf numFmtId="0" fontId="0" fillId="40" borderId="26" xfId="0" applyFill="1" applyBorder="1" applyAlignment="1">
      <alignment horizontal="center" vertical="center"/>
    </xf>
    <xf numFmtId="0" fontId="0" fillId="40" borderId="27" xfId="0" applyFill="1" applyBorder="1" applyAlignment="1">
      <alignment horizontal="center" vertical="center"/>
    </xf>
    <xf numFmtId="0" fontId="0" fillId="40" borderId="28" xfId="0" applyFill="1" applyBorder="1" applyAlignment="1">
      <alignment horizontal="center" vertical="center"/>
    </xf>
    <xf numFmtId="0" fontId="0" fillId="40" borderId="29" xfId="0" applyFill="1" applyBorder="1" applyAlignment="1">
      <alignment horizontal="center"/>
    </xf>
    <xf numFmtId="0" fontId="0" fillId="40" borderId="30" xfId="0" applyFill="1" applyBorder="1" applyAlignment="1">
      <alignment horizontal="center"/>
    </xf>
    <xf numFmtId="0" fontId="0" fillId="40" borderId="31" xfId="0" applyFill="1" applyBorder="1" applyAlignment="1">
      <alignment horizontal="center"/>
    </xf>
    <xf numFmtId="0" fontId="0" fillId="40" borderId="32" xfId="0" applyFill="1" applyBorder="1" applyAlignment="1">
      <alignment horizontal="center"/>
    </xf>
    <xf numFmtId="0" fontId="10" fillId="40" borderId="33" xfId="0" applyFont="1" applyFill="1" applyBorder="1" applyAlignment="1">
      <alignment horizontal="center" vertical="center"/>
    </xf>
    <xf numFmtId="0" fontId="10" fillId="40" borderId="34" xfId="0" applyFont="1" applyFill="1" applyBorder="1" applyAlignment="1">
      <alignment horizontal="center" vertical="center" shrinkToFit="1"/>
    </xf>
    <xf numFmtId="0" fontId="10" fillId="40" borderId="18" xfId="0" applyFont="1" applyFill="1" applyBorder="1" applyAlignment="1">
      <alignment horizontal="center" vertical="center" shrinkToFit="1"/>
    </xf>
    <xf numFmtId="38" fontId="5" fillId="40" borderId="35" xfId="49" applyFont="1" applyFill="1" applyBorder="1" applyAlignment="1">
      <alignment horizontal="right" vertical="center" shrinkToFit="1"/>
    </xf>
    <xf numFmtId="38" fontId="5" fillId="40" borderId="36" xfId="49" applyFont="1" applyFill="1" applyBorder="1" applyAlignment="1">
      <alignment horizontal="right" vertical="center" shrinkToFit="1"/>
    </xf>
    <xf numFmtId="38" fontId="5" fillId="40" borderId="37" xfId="49" applyFont="1" applyFill="1" applyBorder="1" applyAlignment="1">
      <alignment horizontal="right" vertical="center" shrinkToFit="1"/>
    </xf>
    <xf numFmtId="38" fontId="5" fillId="40" borderId="38" xfId="49" applyFont="1" applyFill="1" applyBorder="1" applyAlignment="1">
      <alignment horizontal="right" vertical="center" shrinkToFit="1"/>
    </xf>
    <xf numFmtId="38" fontId="5" fillId="0" borderId="17" xfId="49" applyFont="1" applyBorder="1" applyAlignment="1">
      <alignment horizontal="right" vertical="center"/>
    </xf>
    <xf numFmtId="38" fontId="5" fillId="0" borderId="36" xfId="49" applyFont="1" applyBorder="1" applyAlignment="1">
      <alignment horizontal="right" vertical="center"/>
    </xf>
    <xf numFmtId="38" fontId="5" fillId="0" borderId="39" xfId="49" applyFont="1" applyBorder="1" applyAlignment="1">
      <alignment horizontal="right" vertical="center"/>
    </xf>
    <xf numFmtId="38" fontId="5" fillId="0" borderId="38" xfId="49" applyFont="1" applyBorder="1" applyAlignment="1">
      <alignment horizontal="right" vertical="center"/>
    </xf>
    <xf numFmtId="38" fontId="5" fillId="0" borderId="35" xfId="49" applyFont="1" applyBorder="1" applyAlignment="1">
      <alignment horizontal="right" vertical="center" shrinkToFit="1"/>
    </xf>
    <xf numFmtId="38" fontId="5" fillId="0" borderId="17" xfId="49" applyFont="1" applyBorder="1" applyAlignment="1">
      <alignment horizontal="right" vertical="center" shrinkToFit="1"/>
    </xf>
    <xf numFmtId="38" fontId="5" fillId="0" borderId="36" xfId="49" applyFont="1" applyBorder="1" applyAlignment="1">
      <alignment horizontal="right" vertical="center" shrinkToFit="1"/>
    </xf>
    <xf numFmtId="38" fontId="5" fillId="0" borderId="37" xfId="49" applyFont="1" applyBorder="1" applyAlignment="1">
      <alignment horizontal="right" vertical="center" shrinkToFit="1"/>
    </xf>
    <xf numFmtId="38" fontId="5" fillId="0" borderId="39" xfId="49" applyFont="1" applyBorder="1" applyAlignment="1">
      <alignment horizontal="right" vertical="center" shrinkToFit="1"/>
    </xf>
    <xf numFmtId="38" fontId="5" fillId="0" borderId="38" xfId="49" applyFont="1" applyBorder="1" applyAlignment="1">
      <alignment horizontal="right" vertical="center" shrinkToFit="1"/>
    </xf>
    <xf numFmtId="0" fontId="12" fillId="34" borderId="40" xfId="0" applyFont="1" applyFill="1" applyBorder="1" applyAlignment="1" applyProtection="1">
      <alignment horizontal="center" vertical="center"/>
      <protection locked="0"/>
    </xf>
    <xf numFmtId="0" fontId="12" fillId="34" borderId="41" xfId="0" applyFont="1" applyFill="1" applyBorder="1" applyAlignment="1" applyProtection="1">
      <alignment horizontal="center" vertical="center"/>
      <protection locked="0"/>
    </xf>
    <xf numFmtId="0" fontId="5" fillId="40" borderId="42" xfId="0" applyFont="1" applyFill="1" applyBorder="1" applyAlignment="1">
      <alignment horizontal="center" vertical="center"/>
    </xf>
    <xf numFmtId="0" fontId="5" fillId="40" borderId="43" xfId="0" applyFont="1" applyFill="1" applyBorder="1" applyAlignment="1">
      <alignment horizontal="center" vertical="center"/>
    </xf>
    <xf numFmtId="0" fontId="14" fillId="40" borderId="44" xfId="0" applyFont="1" applyFill="1" applyBorder="1" applyAlignment="1">
      <alignment horizontal="center"/>
    </xf>
    <xf numFmtId="0" fontId="14" fillId="40" borderId="33" xfId="0" applyFont="1" applyFill="1" applyBorder="1" applyAlignment="1">
      <alignment horizontal="center"/>
    </xf>
    <xf numFmtId="0" fontId="14" fillId="40" borderId="34" xfId="0" applyFont="1" applyFill="1" applyBorder="1" applyAlignment="1">
      <alignment horizontal="center"/>
    </xf>
    <xf numFmtId="0" fontId="14" fillId="40" borderId="25" xfId="0" applyFont="1" applyFill="1" applyBorder="1" applyAlignment="1">
      <alignment horizontal="center"/>
    </xf>
    <xf numFmtId="0" fontId="14" fillId="40" borderId="10" xfId="0" applyFont="1" applyFill="1" applyBorder="1" applyAlignment="1">
      <alignment horizontal="center"/>
    </xf>
    <xf numFmtId="0" fontId="14" fillId="40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0" borderId="45" xfId="0" applyFill="1" applyBorder="1" applyAlignment="1">
      <alignment horizontal="center"/>
    </xf>
    <xf numFmtId="0" fontId="0" fillId="40" borderId="46" xfId="0" applyFill="1" applyBorder="1" applyAlignment="1">
      <alignment horizontal="center"/>
    </xf>
    <xf numFmtId="0" fontId="0" fillId="40" borderId="47" xfId="0" applyFill="1" applyBorder="1" applyAlignment="1">
      <alignment horizontal="center"/>
    </xf>
    <xf numFmtId="0" fontId="0" fillId="40" borderId="48" xfId="0" applyFill="1" applyBorder="1" applyAlignment="1">
      <alignment horizontal="center"/>
    </xf>
    <xf numFmtId="0" fontId="0" fillId="40" borderId="42" xfId="0" applyFill="1" applyBorder="1" applyAlignment="1">
      <alignment horizontal="center"/>
    </xf>
    <xf numFmtId="0" fontId="0" fillId="40" borderId="43" xfId="0" applyFill="1" applyBorder="1" applyAlignment="1">
      <alignment horizontal="center"/>
    </xf>
    <xf numFmtId="0" fontId="0" fillId="40" borderId="49" xfId="0" applyFill="1" applyBorder="1" applyAlignment="1">
      <alignment horizontal="center" vertical="center" shrinkToFit="1"/>
    </xf>
    <xf numFmtId="0" fontId="0" fillId="40" borderId="50" xfId="0" applyFill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10" fillId="40" borderId="49" xfId="0" applyFont="1" applyFill="1" applyBorder="1" applyAlignment="1">
      <alignment horizontal="center" vertical="center" shrinkToFit="1"/>
    </xf>
    <xf numFmtId="0" fontId="10" fillId="40" borderId="51" xfId="0" applyFont="1" applyFill="1" applyBorder="1" applyAlignment="1">
      <alignment horizontal="center" vertical="center" shrinkToFit="1"/>
    </xf>
    <xf numFmtId="0" fontId="10" fillId="40" borderId="50" xfId="0" applyFont="1" applyFill="1" applyBorder="1" applyAlignment="1">
      <alignment horizontal="center" vertical="center" shrinkToFit="1"/>
    </xf>
    <xf numFmtId="0" fontId="0" fillId="40" borderId="44" xfId="0" applyFill="1" applyBorder="1" applyAlignment="1">
      <alignment horizontal="center" vertical="center" shrinkToFit="1"/>
    </xf>
    <xf numFmtId="0" fontId="0" fillId="40" borderId="34" xfId="0" applyFill="1" applyBorder="1" applyAlignment="1">
      <alignment horizontal="center" vertical="center" shrinkToFit="1"/>
    </xf>
    <xf numFmtId="18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81" fontId="0" fillId="38" borderId="0" xfId="0" applyNumberFormat="1" applyFill="1" applyAlignment="1">
      <alignment horizontal="center"/>
    </xf>
    <xf numFmtId="177" fontId="0" fillId="38" borderId="0" xfId="0" applyNumberFormat="1" applyFill="1" applyAlignment="1">
      <alignment horizontal="center"/>
    </xf>
    <xf numFmtId="0" fontId="0" fillId="38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38" borderId="0" xfId="0" applyNumberFormat="1" applyFill="1" applyAlignment="1">
      <alignment horizontal="center"/>
    </xf>
    <xf numFmtId="177" fontId="0" fillId="0" borderId="0" xfId="0" applyNumberFormat="1" applyAlignment="1">
      <alignment horizontal="center"/>
    </xf>
    <xf numFmtId="181" fontId="0" fillId="0" borderId="0" xfId="0" applyNumberFormat="1" applyFill="1" applyAlignment="1">
      <alignment horizontal="center"/>
    </xf>
    <xf numFmtId="179" fontId="0" fillId="41" borderId="0" xfId="0" applyNumberFormat="1" applyFill="1" applyAlignment="1">
      <alignment horizontal="center"/>
    </xf>
    <xf numFmtId="178" fontId="0" fillId="0" borderId="0" xfId="0" applyNumberFormat="1" applyAlignment="1">
      <alignment horizontal="center"/>
    </xf>
    <xf numFmtId="178" fontId="0" fillId="39" borderId="0" xfId="0" applyNumberFormat="1" applyFill="1" applyAlignment="1">
      <alignment horizontal="center"/>
    </xf>
    <xf numFmtId="179" fontId="0" fillId="38" borderId="0" xfId="0" applyNumberFormat="1" applyFill="1" applyAlignment="1">
      <alignment horizontal="center"/>
    </xf>
    <xf numFmtId="178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8" fontId="0" fillId="38" borderId="0" xfId="0" applyNumberFormat="1" applyFill="1" applyAlignment="1">
      <alignment horizontal="center"/>
    </xf>
    <xf numFmtId="179" fontId="0" fillId="0" borderId="0" xfId="0" applyNumberFormat="1" applyAlignment="1">
      <alignment horizontal="center"/>
    </xf>
    <xf numFmtId="179" fontId="0" fillId="36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179" fontId="0" fillId="35" borderId="0" xfId="0" applyNumberFormat="1" applyFill="1" applyAlignment="1">
      <alignment horizontal="center"/>
    </xf>
    <xf numFmtId="179" fontId="0" fillId="37" borderId="0" xfId="0" applyNumberFormat="1" applyFill="1" applyAlignment="1">
      <alignment horizontal="center"/>
    </xf>
    <xf numFmtId="179" fontId="0" fillId="0" borderId="0" xfId="0" applyNumberFormat="1" applyFill="1" applyAlignment="1">
      <alignment horizontal="center"/>
    </xf>
    <xf numFmtId="179" fontId="0" fillId="34" borderId="0" xfId="0" applyNumberFormat="1" applyFill="1" applyAlignment="1">
      <alignment horizontal="center"/>
    </xf>
    <xf numFmtId="177" fontId="0" fillId="40" borderId="52" xfId="0" applyNumberFormat="1" applyFill="1" applyBorder="1" applyAlignment="1">
      <alignment horizontal="center" vertical="center"/>
    </xf>
    <xf numFmtId="0" fontId="0" fillId="40" borderId="53" xfId="0" applyFill="1" applyBorder="1" applyAlignment="1">
      <alignment horizontal="left" vertical="center"/>
    </xf>
    <xf numFmtId="0" fontId="0" fillId="40" borderId="51" xfId="0" applyFill="1" applyBorder="1" applyAlignment="1">
      <alignment horizontal="left" vertical="center"/>
    </xf>
    <xf numFmtId="0" fontId="0" fillId="40" borderId="50" xfId="0" applyFill="1" applyBorder="1" applyAlignment="1">
      <alignment horizontal="left" vertical="center"/>
    </xf>
    <xf numFmtId="0" fontId="0" fillId="40" borderId="54" xfId="0" applyFill="1" applyBorder="1" applyAlignment="1">
      <alignment horizontal="left" vertical="center"/>
    </xf>
    <xf numFmtId="0" fontId="0" fillId="40" borderId="39" xfId="0" applyFill="1" applyBorder="1" applyAlignment="1">
      <alignment horizontal="left" vertical="center"/>
    </xf>
    <xf numFmtId="0" fontId="0" fillId="40" borderId="38" xfId="0" applyFill="1" applyBorder="1" applyAlignment="1">
      <alignment horizontal="left" vertical="center"/>
    </xf>
    <xf numFmtId="0" fontId="0" fillId="40" borderId="0" xfId="0" applyFill="1" applyBorder="1" applyAlignment="1">
      <alignment horizontal="center"/>
    </xf>
    <xf numFmtId="177" fontId="0" fillId="40" borderId="0" xfId="0" applyNumberFormat="1" applyFill="1" applyBorder="1" applyAlignment="1">
      <alignment horizontal="center"/>
    </xf>
    <xf numFmtId="177" fontId="0" fillId="40" borderId="42" xfId="0" applyNumberFormat="1" applyFill="1" applyBorder="1" applyAlignment="1">
      <alignment horizontal="center" vertical="center" wrapText="1"/>
    </xf>
    <xf numFmtId="176" fontId="0" fillId="40" borderId="42" xfId="0" applyNumberFormat="1" applyFill="1" applyBorder="1" applyAlignment="1">
      <alignment horizontal="center" vertical="center"/>
    </xf>
    <xf numFmtId="176" fontId="0" fillId="40" borderId="42" xfId="0" applyNumberFormat="1" applyFill="1" applyBorder="1" applyAlignment="1">
      <alignment horizontal="center" vertical="center" wrapText="1"/>
    </xf>
    <xf numFmtId="20" fontId="0" fillId="40" borderId="50" xfId="0" applyNumberFormat="1" applyFill="1" applyBorder="1" applyAlignment="1">
      <alignment horizontal="center" vertical="center"/>
    </xf>
    <xf numFmtId="20" fontId="0" fillId="40" borderId="38" xfId="0" applyNumberFormat="1" applyFill="1" applyBorder="1" applyAlignment="1">
      <alignment horizontal="center" vertical="center"/>
    </xf>
    <xf numFmtId="0" fontId="0" fillId="40" borderId="49" xfId="0" applyNumberFormat="1" applyFill="1" applyBorder="1" applyAlignment="1">
      <alignment horizontal="center" vertical="center"/>
    </xf>
    <xf numFmtId="0" fontId="0" fillId="40" borderId="37" xfId="0" applyNumberFormat="1" applyFill="1" applyBorder="1" applyAlignment="1">
      <alignment horizontal="center" vertical="center"/>
    </xf>
    <xf numFmtId="0" fontId="0" fillId="40" borderId="51" xfId="0" applyFill="1" applyBorder="1" applyAlignment="1">
      <alignment horizontal="center" vertical="center"/>
    </xf>
    <xf numFmtId="0" fontId="0" fillId="40" borderId="39" xfId="0" applyFill="1" applyBorder="1" applyAlignment="1">
      <alignment horizontal="center" vertical="center"/>
    </xf>
    <xf numFmtId="0" fontId="0" fillId="40" borderId="51" xfId="0" applyNumberFormat="1" applyFill="1" applyBorder="1" applyAlignment="1">
      <alignment horizontal="center" vertical="center"/>
    </xf>
    <xf numFmtId="0" fontId="0" fillId="40" borderId="39" xfId="0" applyNumberFormat="1" applyFill="1" applyBorder="1" applyAlignment="1">
      <alignment horizontal="center" vertical="center"/>
    </xf>
    <xf numFmtId="20" fontId="0" fillId="40" borderId="55" xfId="0" applyNumberFormat="1" applyFill="1" applyBorder="1" applyAlignment="1">
      <alignment horizontal="center" vertical="center"/>
    </xf>
    <xf numFmtId="20" fontId="0" fillId="40" borderId="56" xfId="0" applyNumberFormat="1" applyFill="1" applyBorder="1" applyAlignment="1">
      <alignment horizontal="center" vertical="center"/>
    </xf>
    <xf numFmtId="176" fontId="0" fillId="40" borderId="57" xfId="0" applyNumberFormat="1" applyFill="1" applyBorder="1" applyAlignment="1">
      <alignment horizontal="center" vertical="center" wrapText="1"/>
    </xf>
    <xf numFmtId="0" fontId="0" fillId="40" borderId="50" xfId="0" applyNumberFormat="1" applyFill="1" applyBorder="1" applyAlignment="1">
      <alignment horizontal="center" vertical="center"/>
    </xf>
    <xf numFmtId="0" fontId="0" fillId="40" borderId="38" xfId="0" applyFill="1" applyBorder="1" applyAlignment="1">
      <alignment/>
    </xf>
    <xf numFmtId="181" fontId="10" fillId="34" borderId="53" xfId="0" applyNumberFormat="1" applyFont="1" applyFill="1" applyBorder="1" applyAlignment="1" applyProtection="1">
      <alignment horizontal="center" vertical="center"/>
      <protection locked="0"/>
    </xf>
    <xf numFmtId="181" fontId="10" fillId="34" borderId="54" xfId="0" applyNumberFormat="1" applyFont="1" applyFill="1" applyBorder="1" applyAlignment="1" applyProtection="1">
      <alignment horizontal="center" vertical="center"/>
      <protection locked="0"/>
    </xf>
    <xf numFmtId="181" fontId="10" fillId="34" borderId="58" xfId="0" applyNumberFormat="1" applyFont="1" applyFill="1" applyBorder="1" applyAlignment="1" applyProtection="1">
      <alignment horizontal="center" vertical="center"/>
      <protection locked="0"/>
    </xf>
    <xf numFmtId="181" fontId="10" fillId="34" borderId="59" xfId="0" applyNumberFormat="1" applyFont="1" applyFill="1" applyBorder="1" applyAlignment="1" applyProtection="1">
      <alignment horizontal="center" vertical="center"/>
      <protection locked="0"/>
    </xf>
    <xf numFmtId="0" fontId="0" fillId="40" borderId="60" xfId="0" applyFill="1" applyBorder="1" applyAlignment="1" applyProtection="1">
      <alignment horizontal="center" vertical="center"/>
      <protection/>
    </xf>
    <xf numFmtId="0" fontId="0" fillId="40" borderId="61" xfId="0" applyFill="1" applyBorder="1" applyAlignment="1" applyProtection="1">
      <alignment/>
      <protection/>
    </xf>
    <xf numFmtId="0" fontId="0" fillId="34" borderId="49" xfId="0" applyFill="1" applyBorder="1" applyAlignment="1" applyProtection="1">
      <alignment horizontal="center" vertical="center"/>
      <protection locked="0"/>
    </xf>
    <xf numFmtId="0" fontId="0" fillId="34" borderId="50" xfId="0" applyFill="1" applyBorder="1" applyAlignment="1" applyProtection="1">
      <alignment/>
      <protection locked="0"/>
    </xf>
    <xf numFmtId="0" fontId="0" fillId="34" borderId="37" xfId="0" applyFill="1" applyBorder="1" applyAlignment="1" applyProtection="1">
      <alignment/>
      <protection locked="0"/>
    </xf>
    <xf numFmtId="0" fontId="0" fillId="34" borderId="38" xfId="0" applyFill="1" applyBorder="1" applyAlignment="1" applyProtection="1">
      <alignment/>
      <protection locked="0"/>
    </xf>
    <xf numFmtId="0" fontId="0" fillId="34" borderId="49" xfId="0" applyNumberFormat="1" applyFill="1" applyBorder="1" applyAlignment="1" applyProtection="1">
      <alignment horizontal="center" vertical="center"/>
      <protection locked="0"/>
    </xf>
    <xf numFmtId="0" fontId="0" fillId="40" borderId="39" xfId="0" applyFill="1" applyBorder="1" applyAlignment="1">
      <alignment/>
    </xf>
    <xf numFmtId="0" fontId="0" fillId="34" borderId="51" xfId="0" applyNumberFormat="1" applyFill="1" applyBorder="1" applyAlignment="1" applyProtection="1">
      <alignment horizontal="center" vertical="center"/>
      <protection locked="0"/>
    </xf>
    <xf numFmtId="0" fontId="0" fillId="34" borderId="39" xfId="0" applyFill="1" applyBorder="1" applyAlignment="1" applyProtection="1">
      <alignment/>
      <protection locked="0"/>
    </xf>
    <xf numFmtId="0" fontId="0" fillId="34" borderId="60" xfId="0" applyFill="1" applyBorder="1" applyAlignment="1" applyProtection="1">
      <alignment horizontal="center" vertical="center"/>
      <protection locked="0"/>
    </xf>
    <xf numFmtId="0" fontId="0" fillId="34" borderId="61" xfId="0" applyFill="1" applyBorder="1" applyAlignment="1" applyProtection="1">
      <alignment/>
      <protection locked="0"/>
    </xf>
    <xf numFmtId="0" fontId="16" fillId="40" borderId="53" xfId="0" applyFont="1" applyFill="1" applyBorder="1" applyAlignment="1">
      <alignment horizontal="left" vertical="center"/>
    </xf>
    <xf numFmtId="0" fontId="16" fillId="40" borderId="51" xfId="0" applyFont="1" applyFill="1" applyBorder="1" applyAlignment="1">
      <alignment horizontal="left" vertical="center"/>
    </xf>
    <xf numFmtId="0" fontId="16" fillId="40" borderId="50" xfId="0" applyFont="1" applyFill="1" applyBorder="1" applyAlignment="1">
      <alignment horizontal="left" vertical="center"/>
    </xf>
    <xf numFmtId="0" fontId="16" fillId="40" borderId="54" xfId="0" applyFont="1" applyFill="1" applyBorder="1" applyAlignment="1">
      <alignment horizontal="left" vertical="center"/>
    </xf>
    <xf numFmtId="0" fontId="16" fillId="40" borderId="39" xfId="0" applyFont="1" applyFill="1" applyBorder="1" applyAlignment="1">
      <alignment horizontal="left" vertical="center"/>
    </xf>
    <xf numFmtId="0" fontId="16" fillId="40" borderId="38" xfId="0" applyFont="1" applyFill="1" applyBorder="1" applyAlignment="1">
      <alignment horizontal="left" vertical="center"/>
    </xf>
    <xf numFmtId="0" fontId="16" fillId="40" borderId="0" xfId="0" applyFont="1" applyFill="1" applyBorder="1" applyAlignment="1">
      <alignment horizontal="center"/>
    </xf>
    <xf numFmtId="181" fontId="10" fillId="34" borderId="62" xfId="0" applyNumberFormat="1" applyFont="1" applyFill="1" applyBorder="1" applyAlignment="1" applyProtection="1">
      <alignment horizontal="center" vertical="center"/>
      <protection locked="0"/>
    </xf>
    <xf numFmtId="181" fontId="10" fillId="34" borderId="63" xfId="0" applyNumberFormat="1" applyFont="1" applyFill="1" applyBorder="1" applyAlignment="1" applyProtection="1">
      <alignment horizontal="center" vertical="center"/>
      <protection locked="0"/>
    </xf>
    <xf numFmtId="0" fontId="0" fillId="40" borderId="60" xfId="0" applyFill="1" applyBorder="1" applyAlignment="1">
      <alignment horizontal="center" vertical="center"/>
    </xf>
    <xf numFmtId="0" fontId="0" fillId="40" borderId="61" xfId="0" applyFill="1" applyBorder="1" applyAlignment="1">
      <alignment/>
    </xf>
    <xf numFmtId="176" fontId="0" fillId="40" borderId="64" xfId="0" applyNumberFormat="1" applyFill="1" applyBorder="1" applyAlignment="1">
      <alignment horizontal="center" vertical="center" wrapText="1"/>
    </xf>
    <xf numFmtId="177" fontId="0" fillId="40" borderId="65" xfId="0" applyNumberFormat="1" applyFill="1" applyBorder="1" applyAlignment="1">
      <alignment horizontal="center" vertical="center"/>
    </xf>
    <xf numFmtId="0" fontId="16" fillId="40" borderId="66" xfId="0" applyFont="1" applyFill="1" applyBorder="1" applyAlignment="1">
      <alignment horizontal="center"/>
    </xf>
    <xf numFmtId="0" fontId="16" fillId="40" borderId="67" xfId="0" applyFont="1" applyFill="1" applyBorder="1" applyAlignment="1">
      <alignment horizontal="center"/>
    </xf>
    <xf numFmtId="0" fontId="16" fillId="40" borderId="68" xfId="0" applyFont="1" applyFill="1" applyBorder="1" applyAlignment="1">
      <alignment horizontal="center"/>
    </xf>
    <xf numFmtId="0" fontId="16" fillId="40" borderId="57" xfId="0" applyFont="1" applyFill="1" applyBorder="1" applyAlignment="1">
      <alignment horizontal="center"/>
    </xf>
    <xf numFmtId="0" fontId="16" fillId="40" borderId="69" xfId="0" applyFont="1" applyFill="1" applyBorder="1" applyAlignment="1">
      <alignment horizontal="center"/>
    </xf>
    <xf numFmtId="0" fontId="16" fillId="40" borderId="43" xfId="0" applyFont="1" applyFill="1" applyBorder="1" applyAlignment="1">
      <alignment horizontal="center"/>
    </xf>
    <xf numFmtId="0" fontId="0" fillId="40" borderId="70" xfId="0" applyFill="1" applyBorder="1" applyAlignment="1">
      <alignment horizontal="center" vertical="center"/>
    </xf>
    <xf numFmtId="0" fontId="0" fillId="40" borderId="70" xfId="0" applyNumberFormat="1" applyFill="1" applyBorder="1" applyAlignment="1">
      <alignment horizontal="center" vertical="center"/>
    </xf>
    <xf numFmtId="20" fontId="0" fillId="40" borderId="71" xfId="0" applyNumberFormat="1" applyFill="1" applyBorder="1" applyAlignment="1">
      <alignment horizontal="center" vertical="center"/>
    </xf>
    <xf numFmtId="176" fontId="0" fillId="40" borderId="66" xfId="0" applyNumberFormat="1" applyFill="1" applyBorder="1" applyAlignment="1">
      <alignment horizontal="center" vertical="center" wrapText="1"/>
    </xf>
    <xf numFmtId="181" fontId="10" fillId="34" borderId="72" xfId="0" applyNumberFormat="1" applyFont="1" applyFill="1" applyBorder="1" applyAlignment="1" applyProtection="1">
      <alignment horizontal="center" vertical="center"/>
      <protection locked="0"/>
    </xf>
    <xf numFmtId="20" fontId="0" fillId="40" borderId="73" xfId="0" applyNumberFormat="1" applyFill="1" applyBorder="1" applyAlignment="1">
      <alignment horizontal="center" vertical="center"/>
    </xf>
    <xf numFmtId="0" fontId="0" fillId="40" borderId="74" xfId="0" applyNumberFormat="1" applyFill="1" applyBorder="1" applyAlignment="1">
      <alignment horizontal="center" vertical="center"/>
    </xf>
    <xf numFmtId="0" fontId="0" fillId="40" borderId="75" xfId="0" applyNumberFormat="1" applyFill="1" applyBorder="1" applyAlignment="1">
      <alignment horizontal="center" vertical="center"/>
    </xf>
    <xf numFmtId="0" fontId="0" fillId="40" borderId="24" xfId="0" applyNumberFormat="1" applyFill="1" applyBorder="1" applyAlignment="1">
      <alignment horizontal="center" vertical="center"/>
    </xf>
    <xf numFmtId="0" fontId="0" fillId="34" borderId="76" xfId="0" applyNumberFormat="1" applyFill="1" applyBorder="1" applyAlignment="1" applyProtection="1">
      <alignment horizontal="center" vertical="center"/>
      <protection locked="0"/>
    </xf>
    <xf numFmtId="0" fontId="0" fillId="34" borderId="37" xfId="0" applyNumberFormat="1" applyFill="1" applyBorder="1" applyAlignment="1" applyProtection="1">
      <alignment horizontal="center" vertical="center"/>
      <protection locked="0"/>
    </xf>
    <xf numFmtId="0" fontId="0" fillId="40" borderId="77" xfId="0" applyNumberFormat="1" applyFill="1" applyBorder="1" applyAlignment="1">
      <alignment horizontal="center" vertical="center"/>
    </xf>
    <xf numFmtId="0" fontId="0" fillId="34" borderId="77" xfId="0" applyNumberFormat="1" applyFill="1" applyBorder="1" applyAlignment="1" applyProtection="1">
      <alignment horizontal="center" vertical="center"/>
      <protection locked="0"/>
    </xf>
    <xf numFmtId="0" fontId="0" fillId="34" borderId="39" xfId="0" applyNumberFormat="1" applyFill="1" applyBorder="1" applyAlignment="1" applyProtection="1">
      <alignment horizontal="center" vertical="center"/>
      <protection locked="0"/>
    </xf>
    <xf numFmtId="0" fontId="0" fillId="40" borderId="78" xfId="0" applyNumberFormat="1" applyFill="1" applyBorder="1" applyAlignment="1">
      <alignment horizontal="center" vertical="center"/>
    </xf>
    <xf numFmtId="0" fontId="0" fillId="40" borderId="23" xfId="0" applyNumberFormat="1" applyFill="1" applyBorder="1" applyAlignment="1">
      <alignment horizontal="center" vertical="center"/>
    </xf>
    <xf numFmtId="181" fontId="10" fillId="34" borderId="79" xfId="0" applyNumberFormat="1" applyFont="1" applyFill="1" applyBorder="1" applyAlignment="1" applyProtection="1">
      <alignment horizontal="center" vertical="center"/>
      <protection locked="0"/>
    </xf>
    <xf numFmtId="0" fontId="10" fillId="40" borderId="80" xfId="0" applyFont="1" applyFill="1" applyBorder="1" applyAlignment="1">
      <alignment horizontal="center" vertical="center" shrinkToFit="1"/>
    </xf>
    <xf numFmtId="0" fontId="10" fillId="40" borderId="81" xfId="0" applyFont="1" applyFill="1" applyBorder="1" applyAlignment="1">
      <alignment horizontal="center" vertical="center" shrinkToFit="1"/>
    </xf>
    <xf numFmtId="0" fontId="0" fillId="40" borderId="82" xfId="0" applyFill="1" applyBorder="1" applyAlignment="1">
      <alignment horizontal="center" vertical="center"/>
    </xf>
    <xf numFmtId="0" fontId="0" fillId="40" borderId="83" xfId="0" applyFill="1" applyBorder="1" applyAlignment="1">
      <alignment horizontal="center" vertical="center"/>
    </xf>
    <xf numFmtId="0" fontId="0" fillId="34" borderId="84" xfId="0" applyFill="1" applyBorder="1" applyAlignment="1" applyProtection="1">
      <alignment horizontal="center" vertical="center"/>
      <protection locked="0"/>
    </xf>
    <xf numFmtId="0" fontId="0" fillId="34" borderId="61" xfId="0" applyFill="1" applyBorder="1" applyAlignment="1" applyProtection="1">
      <alignment horizontal="center" vertical="center"/>
      <protection locked="0"/>
    </xf>
    <xf numFmtId="0" fontId="0" fillId="34" borderId="76" xfId="0" applyFill="1" applyBorder="1" applyAlignment="1" applyProtection="1">
      <alignment horizontal="center" vertical="center"/>
      <protection locked="0"/>
    </xf>
    <xf numFmtId="0" fontId="0" fillId="34" borderId="85" xfId="0" applyFill="1" applyBorder="1" applyAlignment="1" applyProtection="1">
      <alignment horizontal="center" vertical="center"/>
      <protection locked="0"/>
    </xf>
    <xf numFmtId="0" fontId="0" fillId="34" borderId="37" xfId="0" applyFill="1" applyBorder="1" applyAlignment="1" applyProtection="1">
      <alignment horizontal="center" vertical="center"/>
      <protection locked="0"/>
    </xf>
    <xf numFmtId="0" fontId="0" fillId="34" borderId="38" xfId="0" applyFill="1" applyBorder="1" applyAlignment="1" applyProtection="1">
      <alignment horizontal="center" vertical="center"/>
      <protection locked="0"/>
    </xf>
    <xf numFmtId="0" fontId="10" fillId="40" borderId="0" xfId="0" applyFont="1" applyFill="1" applyBorder="1" applyAlignment="1">
      <alignment horizontal="center" vertical="center" wrapText="1"/>
    </xf>
    <xf numFmtId="0" fontId="0" fillId="40" borderId="86" xfId="0" applyFill="1" applyBorder="1" applyAlignment="1">
      <alignment horizontal="center" vertical="center"/>
    </xf>
    <xf numFmtId="0" fontId="0" fillId="40" borderId="0" xfId="0" applyFill="1" applyBorder="1" applyAlignment="1">
      <alignment horizontal="center" vertical="center"/>
    </xf>
    <xf numFmtId="0" fontId="0" fillId="40" borderId="87" xfId="0" applyFill="1" applyBorder="1" applyAlignment="1">
      <alignment horizontal="center" vertical="center"/>
    </xf>
    <xf numFmtId="0" fontId="0" fillId="40" borderId="88" xfId="0" applyFill="1" applyBorder="1" applyAlignment="1">
      <alignment horizontal="center" vertical="center"/>
    </xf>
    <xf numFmtId="0" fontId="0" fillId="40" borderId="89" xfId="0" applyFill="1" applyBorder="1" applyAlignment="1">
      <alignment horizontal="center" vertical="center"/>
    </xf>
    <xf numFmtId="0" fontId="0" fillId="40" borderId="90" xfId="0" applyFill="1" applyBorder="1" applyAlignment="1">
      <alignment horizontal="center" vertical="center"/>
    </xf>
    <xf numFmtId="0" fontId="0" fillId="40" borderId="91" xfId="0" applyFill="1" applyBorder="1" applyAlignment="1">
      <alignment horizontal="center" vertical="center"/>
    </xf>
    <xf numFmtId="0" fontId="0" fillId="40" borderId="92" xfId="0" applyFill="1" applyBorder="1" applyAlignment="1">
      <alignment horizontal="center" vertical="center"/>
    </xf>
    <xf numFmtId="0" fontId="0" fillId="40" borderId="53" xfId="0" applyFill="1" applyBorder="1" applyAlignment="1">
      <alignment horizontal="center" vertical="center"/>
    </xf>
    <xf numFmtId="0" fontId="0" fillId="40" borderId="93" xfId="0" applyFill="1" applyBorder="1" applyAlignment="1">
      <alignment horizontal="center" vertical="center"/>
    </xf>
    <xf numFmtId="0" fontId="0" fillId="40" borderId="94" xfId="0" applyFill="1" applyBorder="1" applyAlignment="1">
      <alignment horizontal="center" vertical="center"/>
    </xf>
    <xf numFmtId="0" fontId="10" fillId="40" borderId="95" xfId="0" applyFont="1" applyFill="1" applyBorder="1" applyAlignment="1">
      <alignment horizontal="center" vertical="center" shrinkToFit="1"/>
    </xf>
    <xf numFmtId="0" fontId="10" fillId="40" borderId="96" xfId="0" applyFont="1" applyFill="1" applyBorder="1" applyAlignment="1">
      <alignment horizontal="center" vertical="center" shrinkToFit="1"/>
    </xf>
    <xf numFmtId="0" fontId="0" fillId="34" borderId="0" xfId="0" applyFill="1" applyAlignment="1">
      <alignment horizontal="center" vertical="center"/>
    </xf>
    <xf numFmtId="0" fontId="0" fillId="40" borderId="97" xfId="0" applyFill="1" applyBorder="1" applyAlignment="1">
      <alignment horizontal="center" vertical="center"/>
    </xf>
    <xf numFmtId="0" fontId="0" fillId="40" borderId="98" xfId="0" applyFill="1" applyBorder="1" applyAlignment="1">
      <alignment horizontal="center" vertical="center"/>
    </xf>
    <xf numFmtId="0" fontId="0" fillId="40" borderId="49" xfId="0" applyFill="1" applyBorder="1" applyAlignment="1">
      <alignment horizontal="center" vertical="center" wrapText="1"/>
    </xf>
    <xf numFmtId="0" fontId="0" fillId="40" borderId="50" xfId="0" applyFill="1" applyBorder="1" applyAlignment="1">
      <alignment horizontal="center" vertical="center" wrapText="1"/>
    </xf>
    <xf numFmtId="0" fontId="0" fillId="40" borderId="86" xfId="0" applyFill="1" applyBorder="1" applyAlignment="1">
      <alignment horizontal="center" vertical="center" wrapText="1"/>
    </xf>
    <xf numFmtId="0" fontId="0" fillId="40" borderId="87" xfId="0" applyFill="1" applyBorder="1" applyAlignment="1">
      <alignment horizontal="center" vertical="center" wrapText="1"/>
    </xf>
    <xf numFmtId="0" fontId="0" fillId="40" borderId="88" xfId="0" applyFill="1" applyBorder="1" applyAlignment="1">
      <alignment horizontal="center" vertical="center" wrapText="1"/>
    </xf>
    <xf numFmtId="0" fontId="0" fillId="40" borderId="90" xfId="0" applyFill="1" applyBorder="1" applyAlignment="1">
      <alignment horizontal="center" vertical="center" wrapText="1"/>
    </xf>
    <xf numFmtId="0" fontId="0" fillId="40" borderId="45" xfId="0" applyFill="1" applyBorder="1" applyAlignment="1">
      <alignment horizontal="center" vertical="center"/>
    </xf>
    <xf numFmtId="0" fontId="0" fillId="40" borderId="46" xfId="0" applyFill="1" applyBorder="1" applyAlignment="1">
      <alignment horizontal="center" vertical="center"/>
    </xf>
    <xf numFmtId="0" fontId="0" fillId="40" borderId="99" xfId="0" applyFill="1" applyBorder="1" applyAlignment="1">
      <alignment horizontal="center" vertical="center"/>
    </xf>
    <xf numFmtId="0" fontId="9" fillId="40" borderId="100" xfId="0" applyFont="1" applyFill="1" applyBorder="1" applyAlignment="1">
      <alignment horizontal="center" vertical="center" wrapText="1"/>
    </xf>
    <xf numFmtId="0" fontId="9" fillId="40" borderId="99" xfId="0" applyFont="1" applyFill="1" applyBorder="1" applyAlignment="1">
      <alignment horizontal="center" vertical="center" wrapText="1"/>
    </xf>
    <xf numFmtId="0" fontId="0" fillId="40" borderId="100" xfId="0" applyFill="1" applyBorder="1" applyAlignment="1">
      <alignment horizontal="center" vertical="center"/>
    </xf>
    <xf numFmtId="0" fontId="0" fillId="40" borderId="101" xfId="0" applyFill="1" applyBorder="1" applyAlignment="1">
      <alignment horizontal="center" vertical="center"/>
    </xf>
    <xf numFmtId="0" fontId="3" fillId="40" borderId="27" xfId="0" applyFont="1" applyFill="1" applyBorder="1" applyAlignment="1">
      <alignment horizontal="left" vertical="center" wrapText="1"/>
    </xf>
    <xf numFmtId="0" fontId="3" fillId="40" borderId="102" xfId="0" applyFont="1" applyFill="1" applyBorder="1" applyAlignment="1">
      <alignment horizontal="left" vertical="center"/>
    </xf>
    <xf numFmtId="0" fontId="0" fillId="40" borderId="53" xfId="0" applyFill="1" applyBorder="1" applyAlignment="1">
      <alignment horizontal="center" vertical="center" wrapText="1"/>
    </xf>
    <xf numFmtId="0" fontId="0" fillId="40" borderId="51" xfId="0" applyFill="1" applyBorder="1" applyAlignment="1">
      <alignment horizontal="center" vertical="center" wrapText="1"/>
    </xf>
    <xf numFmtId="0" fontId="0" fillId="40" borderId="94" xfId="0" applyFill="1" applyBorder="1" applyAlignment="1">
      <alignment horizontal="center" vertical="center" wrapText="1"/>
    </xf>
    <xf numFmtId="0" fontId="0" fillId="40" borderId="0" xfId="0" applyFill="1" applyBorder="1" applyAlignment="1">
      <alignment horizontal="center" vertical="center" wrapText="1"/>
    </xf>
    <xf numFmtId="0" fontId="0" fillId="40" borderId="93" xfId="0" applyFill="1" applyBorder="1" applyAlignment="1">
      <alignment horizontal="center" vertical="center" wrapText="1"/>
    </xf>
    <xf numFmtId="0" fontId="0" fillId="40" borderId="89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40" borderId="12" xfId="0" applyFill="1" applyBorder="1" applyAlignment="1" applyProtection="1">
      <alignment horizontal="center"/>
      <protection/>
    </xf>
    <xf numFmtId="181" fontId="0" fillId="40" borderId="12" xfId="0" applyNumberFormat="1" applyFont="1" applyFill="1" applyBorder="1" applyAlignment="1" applyProtection="1">
      <alignment horizontal="center" vertical="center"/>
      <protection/>
    </xf>
    <xf numFmtId="0" fontId="11" fillId="40" borderId="0" xfId="0" applyFont="1" applyFill="1" applyAlignment="1" applyProtection="1">
      <alignment horizontal="left" vertical="top" wrapText="1"/>
      <protection/>
    </xf>
    <xf numFmtId="0" fontId="11" fillId="40" borderId="0" xfId="0" applyFont="1" applyFill="1" applyAlignment="1" applyProtection="1">
      <alignment horizontal="left" vertical="top"/>
      <protection/>
    </xf>
    <xf numFmtId="0" fontId="15" fillId="40" borderId="17" xfId="0" applyFont="1" applyFill="1" applyBorder="1" applyAlignment="1" applyProtection="1">
      <alignment horizontal="center"/>
      <protection/>
    </xf>
    <xf numFmtId="0" fontId="15" fillId="40" borderId="0" xfId="0" applyFont="1" applyFill="1" applyBorder="1" applyAlignment="1" applyProtection="1">
      <alignment horizontal="center"/>
      <protection/>
    </xf>
    <xf numFmtId="0" fontId="15" fillId="40" borderId="39" xfId="0" applyFont="1" applyFill="1" applyBorder="1" applyAlignment="1" applyProtection="1">
      <alignment horizontal="center"/>
      <protection/>
    </xf>
    <xf numFmtId="0" fontId="0" fillId="40" borderId="12" xfId="0" applyFill="1" applyBorder="1" applyAlignment="1">
      <alignment horizontal="center"/>
    </xf>
    <xf numFmtId="0" fontId="0" fillId="40" borderId="17" xfId="0" applyFill="1" applyBorder="1" applyAlignment="1">
      <alignment horizontal="center"/>
    </xf>
    <xf numFmtId="181" fontId="0" fillId="34" borderId="17" xfId="0" applyNumberFormat="1" applyFont="1" applyFill="1" applyBorder="1" applyAlignment="1" applyProtection="1">
      <alignment horizontal="center" vertical="center"/>
      <protection locked="0"/>
    </xf>
    <xf numFmtId="181" fontId="0" fillId="34" borderId="12" xfId="0" applyNumberFormat="1" applyFont="1" applyFill="1" applyBorder="1" applyAlignment="1" applyProtection="1">
      <alignment horizontal="center" vertical="center"/>
      <protection locked="0"/>
    </xf>
    <xf numFmtId="0" fontId="15" fillId="40" borderId="0" xfId="0" applyFont="1" applyFill="1" applyBorder="1" applyAlignment="1" applyProtection="1">
      <alignment horizontal="left" vertical="center" wrapText="1"/>
      <protection/>
    </xf>
    <xf numFmtId="0" fontId="0" fillId="40" borderId="11" xfId="0" applyFill="1" applyBorder="1" applyAlignment="1">
      <alignment horizontal="center"/>
    </xf>
    <xf numFmtId="38" fontId="7" fillId="34" borderId="11" xfId="49" applyNumberFormat="1" applyFont="1" applyFill="1" applyBorder="1" applyAlignment="1" applyProtection="1">
      <alignment horizontal="center" vertical="center"/>
      <protection locked="0"/>
    </xf>
    <xf numFmtId="0" fontId="15" fillId="40" borderId="0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 applyProtection="1">
      <alignment horizontal="left"/>
      <protection locked="0"/>
    </xf>
    <xf numFmtId="0" fontId="12" fillId="40" borderId="12" xfId="0" applyFont="1" applyFill="1" applyBorder="1" applyAlignment="1">
      <alignment horizontal="center"/>
    </xf>
    <xf numFmtId="0" fontId="0" fillId="40" borderId="12" xfId="0" applyFill="1" applyBorder="1" applyAlignment="1">
      <alignment horizontal="center" vertical="center"/>
    </xf>
    <xf numFmtId="0" fontId="7" fillId="34" borderId="12" xfId="0" applyFont="1" applyFill="1" applyBorder="1" applyAlignment="1" applyProtection="1">
      <alignment horizontal="center"/>
      <protection locked="0"/>
    </xf>
    <xf numFmtId="0" fontId="0" fillId="40" borderId="17" xfId="0" applyFill="1" applyBorder="1" applyAlignment="1">
      <alignment horizontal="center" vertical="center"/>
    </xf>
    <xf numFmtId="0" fontId="17" fillId="40" borderId="0" xfId="0" applyFont="1" applyFill="1" applyBorder="1" applyAlignment="1" applyProtection="1">
      <alignment horizontal="left" wrapText="1"/>
      <protection/>
    </xf>
    <xf numFmtId="0" fontId="7" fillId="34" borderId="0" xfId="0" applyFont="1" applyFill="1" applyBorder="1" applyAlignment="1" applyProtection="1">
      <alignment horizontal="left"/>
      <protection locked="0"/>
    </xf>
    <xf numFmtId="0" fontId="18" fillId="40" borderId="17" xfId="0" applyFont="1" applyFill="1" applyBorder="1" applyAlignment="1" applyProtection="1">
      <alignment horizontal="left" wrapText="1"/>
      <protection/>
    </xf>
    <xf numFmtId="0" fontId="18" fillId="40" borderId="0" xfId="0" applyFont="1" applyFill="1" applyAlignment="1" applyProtection="1">
      <alignment horizontal="left" wrapText="1"/>
      <protection/>
    </xf>
    <xf numFmtId="0" fontId="11" fillId="40" borderId="46" xfId="0" applyFont="1" applyFill="1" applyBorder="1" applyAlignment="1">
      <alignment horizontal="center" vertical="center"/>
    </xf>
    <xf numFmtId="0" fontId="11" fillId="40" borderId="47" xfId="0" applyFont="1" applyFill="1" applyBorder="1" applyAlignment="1">
      <alignment horizontal="center" vertical="center"/>
    </xf>
    <xf numFmtId="0" fontId="4" fillId="40" borderId="0" xfId="0" applyFont="1" applyFill="1" applyAlignment="1">
      <alignment horizontal="center"/>
    </xf>
    <xf numFmtId="0" fontId="0" fillId="34" borderId="0" xfId="0" applyFill="1" applyBorder="1" applyAlignment="1" applyProtection="1">
      <alignment horizontal="center"/>
      <protection locked="0"/>
    </xf>
    <xf numFmtId="0" fontId="0" fillId="40" borderId="11" xfId="0" applyFill="1" applyBorder="1" applyAlignment="1">
      <alignment horizontal="center" shrinkToFit="1"/>
    </xf>
    <xf numFmtId="0" fontId="6" fillId="34" borderId="80" xfId="0" applyFont="1" applyFill="1" applyBorder="1" applyAlignment="1" applyProtection="1">
      <alignment horizontal="center" vertical="center"/>
      <protection locked="0"/>
    </xf>
    <xf numFmtId="0" fontId="6" fillId="34" borderId="96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17</xdr:row>
      <xdr:rowOff>133350</xdr:rowOff>
    </xdr:from>
    <xdr:to>
      <xdr:col>30</xdr:col>
      <xdr:colOff>0</xdr:colOff>
      <xdr:row>18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8458200" y="42100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19</xdr:row>
      <xdr:rowOff>133350</xdr:rowOff>
    </xdr:from>
    <xdr:to>
      <xdr:col>30</xdr:col>
      <xdr:colOff>0</xdr:colOff>
      <xdr:row>20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8458200" y="44767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133350</xdr:rowOff>
    </xdr:from>
    <xdr:to>
      <xdr:col>30</xdr:col>
      <xdr:colOff>0</xdr:colOff>
      <xdr:row>22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8458200" y="47434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133350</xdr:rowOff>
    </xdr:from>
    <xdr:to>
      <xdr:col>30</xdr:col>
      <xdr:colOff>0</xdr:colOff>
      <xdr:row>24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8458200" y="50101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133350</xdr:rowOff>
    </xdr:from>
    <xdr:to>
      <xdr:col>30</xdr:col>
      <xdr:colOff>0</xdr:colOff>
      <xdr:row>26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8458200" y="52768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133350</xdr:rowOff>
    </xdr:from>
    <xdr:to>
      <xdr:col>30</xdr:col>
      <xdr:colOff>0</xdr:colOff>
      <xdr:row>28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8458200" y="55435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133350</xdr:rowOff>
    </xdr:from>
    <xdr:to>
      <xdr:col>30</xdr:col>
      <xdr:colOff>0</xdr:colOff>
      <xdr:row>30</xdr:row>
      <xdr:rowOff>133350</xdr:rowOff>
    </xdr:to>
    <xdr:sp>
      <xdr:nvSpPr>
        <xdr:cNvPr id="7" name="AutoShape 7"/>
        <xdr:cNvSpPr>
          <a:spLocks/>
        </xdr:cNvSpPr>
      </xdr:nvSpPr>
      <xdr:spPr>
        <a:xfrm>
          <a:off x="8458200" y="58102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133350</xdr:rowOff>
    </xdr:from>
    <xdr:to>
      <xdr:col>30</xdr:col>
      <xdr:colOff>0</xdr:colOff>
      <xdr:row>32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8458200" y="60769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33</xdr:row>
      <xdr:rowOff>133350</xdr:rowOff>
    </xdr:from>
    <xdr:to>
      <xdr:col>30</xdr:col>
      <xdr:colOff>0</xdr:colOff>
      <xdr:row>34</xdr:row>
      <xdr:rowOff>133350</xdr:rowOff>
    </xdr:to>
    <xdr:sp>
      <xdr:nvSpPr>
        <xdr:cNvPr id="9" name="AutoShape 9"/>
        <xdr:cNvSpPr>
          <a:spLocks/>
        </xdr:cNvSpPr>
      </xdr:nvSpPr>
      <xdr:spPr>
        <a:xfrm>
          <a:off x="8458200" y="63436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35</xdr:row>
      <xdr:rowOff>133350</xdr:rowOff>
    </xdr:from>
    <xdr:to>
      <xdr:col>30</xdr:col>
      <xdr:colOff>0</xdr:colOff>
      <xdr:row>36</xdr:row>
      <xdr:rowOff>133350</xdr:rowOff>
    </xdr:to>
    <xdr:sp>
      <xdr:nvSpPr>
        <xdr:cNvPr id="10" name="AutoShape 10"/>
        <xdr:cNvSpPr>
          <a:spLocks/>
        </xdr:cNvSpPr>
      </xdr:nvSpPr>
      <xdr:spPr>
        <a:xfrm>
          <a:off x="8458200" y="66103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37</xdr:row>
      <xdr:rowOff>133350</xdr:rowOff>
    </xdr:from>
    <xdr:to>
      <xdr:col>30</xdr:col>
      <xdr:colOff>0</xdr:colOff>
      <xdr:row>38</xdr:row>
      <xdr:rowOff>133350</xdr:rowOff>
    </xdr:to>
    <xdr:sp>
      <xdr:nvSpPr>
        <xdr:cNvPr id="11" name="AutoShape 11"/>
        <xdr:cNvSpPr>
          <a:spLocks/>
        </xdr:cNvSpPr>
      </xdr:nvSpPr>
      <xdr:spPr>
        <a:xfrm>
          <a:off x="8458200" y="68770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39</xdr:row>
      <xdr:rowOff>133350</xdr:rowOff>
    </xdr:from>
    <xdr:to>
      <xdr:col>30</xdr:col>
      <xdr:colOff>0</xdr:colOff>
      <xdr:row>40</xdr:row>
      <xdr:rowOff>133350</xdr:rowOff>
    </xdr:to>
    <xdr:sp>
      <xdr:nvSpPr>
        <xdr:cNvPr id="12" name="AutoShape 12"/>
        <xdr:cNvSpPr>
          <a:spLocks/>
        </xdr:cNvSpPr>
      </xdr:nvSpPr>
      <xdr:spPr>
        <a:xfrm>
          <a:off x="8458200" y="71437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41</xdr:row>
      <xdr:rowOff>133350</xdr:rowOff>
    </xdr:from>
    <xdr:to>
      <xdr:col>30</xdr:col>
      <xdr:colOff>0</xdr:colOff>
      <xdr:row>42</xdr:row>
      <xdr:rowOff>133350</xdr:rowOff>
    </xdr:to>
    <xdr:sp>
      <xdr:nvSpPr>
        <xdr:cNvPr id="13" name="AutoShape 13"/>
        <xdr:cNvSpPr>
          <a:spLocks/>
        </xdr:cNvSpPr>
      </xdr:nvSpPr>
      <xdr:spPr>
        <a:xfrm>
          <a:off x="8458200" y="74104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43</xdr:row>
      <xdr:rowOff>133350</xdr:rowOff>
    </xdr:from>
    <xdr:to>
      <xdr:col>30</xdr:col>
      <xdr:colOff>0</xdr:colOff>
      <xdr:row>44</xdr:row>
      <xdr:rowOff>133350</xdr:rowOff>
    </xdr:to>
    <xdr:sp>
      <xdr:nvSpPr>
        <xdr:cNvPr id="14" name="AutoShape 14"/>
        <xdr:cNvSpPr>
          <a:spLocks/>
        </xdr:cNvSpPr>
      </xdr:nvSpPr>
      <xdr:spPr>
        <a:xfrm>
          <a:off x="8458200" y="76771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45</xdr:row>
      <xdr:rowOff>133350</xdr:rowOff>
    </xdr:from>
    <xdr:to>
      <xdr:col>30</xdr:col>
      <xdr:colOff>0</xdr:colOff>
      <xdr:row>46</xdr:row>
      <xdr:rowOff>133350</xdr:rowOff>
    </xdr:to>
    <xdr:sp>
      <xdr:nvSpPr>
        <xdr:cNvPr id="15" name="AutoShape 15"/>
        <xdr:cNvSpPr>
          <a:spLocks/>
        </xdr:cNvSpPr>
      </xdr:nvSpPr>
      <xdr:spPr>
        <a:xfrm>
          <a:off x="8458200" y="79438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47</xdr:row>
      <xdr:rowOff>133350</xdr:rowOff>
    </xdr:from>
    <xdr:to>
      <xdr:col>30</xdr:col>
      <xdr:colOff>0</xdr:colOff>
      <xdr:row>48</xdr:row>
      <xdr:rowOff>133350</xdr:rowOff>
    </xdr:to>
    <xdr:sp>
      <xdr:nvSpPr>
        <xdr:cNvPr id="16" name="AutoShape 16"/>
        <xdr:cNvSpPr>
          <a:spLocks/>
        </xdr:cNvSpPr>
      </xdr:nvSpPr>
      <xdr:spPr>
        <a:xfrm>
          <a:off x="8458200" y="82105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49</xdr:row>
      <xdr:rowOff>133350</xdr:rowOff>
    </xdr:from>
    <xdr:to>
      <xdr:col>30</xdr:col>
      <xdr:colOff>0</xdr:colOff>
      <xdr:row>50</xdr:row>
      <xdr:rowOff>133350</xdr:rowOff>
    </xdr:to>
    <xdr:sp>
      <xdr:nvSpPr>
        <xdr:cNvPr id="17" name="AutoShape 17"/>
        <xdr:cNvSpPr>
          <a:spLocks/>
        </xdr:cNvSpPr>
      </xdr:nvSpPr>
      <xdr:spPr>
        <a:xfrm>
          <a:off x="8458200" y="84772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51</xdr:row>
      <xdr:rowOff>133350</xdr:rowOff>
    </xdr:from>
    <xdr:to>
      <xdr:col>30</xdr:col>
      <xdr:colOff>0</xdr:colOff>
      <xdr:row>52</xdr:row>
      <xdr:rowOff>133350</xdr:rowOff>
    </xdr:to>
    <xdr:sp>
      <xdr:nvSpPr>
        <xdr:cNvPr id="18" name="AutoShape 18"/>
        <xdr:cNvSpPr>
          <a:spLocks/>
        </xdr:cNvSpPr>
      </xdr:nvSpPr>
      <xdr:spPr>
        <a:xfrm>
          <a:off x="8458200" y="87439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53</xdr:row>
      <xdr:rowOff>133350</xdr:rowOff>
    </xdr:from>
    <xdr:to>
      <xdr:col>30</xdr:col>
      <xdr:colOff>0</xdr:colOff>
      <xdr:row>54</xdr:row>
      <xdr:rowOff>133350</xdr:rowOff>
    </xdr:to>
    <xdr:sp>
      <xdr:nvSpPr>
        <xdr:cNvPr id="19" name="AutoShape 19"/>
        <xdr:cNvSpPr>
          <a:spLocks/>
        </xdr:cNvSpPr>
      </xdr:nvSpPr>
      <xdr:spPr>
        <a:xfrm>
          <a:off x="8458200" y="90106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55</xdr:row>
      <xdr:rowOff>133350</xdr:rowOff>
    </xdr:from>
    <xdr:to>
      <xdr:col>30</xdr:col>
      <xdr:colOff>0</xdr:colOff>
      <xdr:row>56</xdr:row>
      <xdr:rowOff>133350</xdr:rowOff>
    </xdr:to>
    <xdr:sp>
      <xdr:nvSpPr>
        <xdr:cNvPr id="20" name="AutoShape 20"/>
        <xdr:cNvSpPr>
          <a:spLocks/>
        </xdr:cNvSpPr>
      </xdr:nvSpPr>
      <xdr:spPr>
        <a:xfrm>
          <a:off x="8458200" y="92773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57</xdr:row>
      <xdr:rowOff>133350</xdr:rowOff>
    </xdr:from>
    <xdr:to>
      <xdr:col>30</xdr:col>
      <xdr:colOff>0</xdr:colOff>
      <xdr:row>58</xdr:row>
      <xdr:rowOff>133350</xdr:rowOff>
    </xdr:to>
    <xdr:sp>
      <xdr:nvSpPr>
        <xdr:cNvPr id="21" name="AutoShape 21"/>
        <xdr:cNvSpPr>
          <a:spLocks/>
        </xdr:cNvSpPr>
      </xdr:nvSpPr>
      <xdr:spPr>
        <a:xfrm>
          <a:off x="8458200" y="95440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59</xdr:row>
      <xdr:rowOff>133350</xdr:rowOff>
    </xdr:from>
    <xdr:to>
      <xdr:col>30</xdr:col>
      <xdr:colOff>0</xdr:colOff>
      <xdr:row>60</xdr:row>
      <xdr:rowOff>133350</xdr:rowOff>
    </xdr:to>
    <xdr:sp>
      <xdr:nvSpPr>
        <xdr:cNvPr id="22" name="AutoShape 22"/>
        <xdr:cNvSpPr>
          <a:spLocks/>
        </xdr:cNvSpPr>
      </xdr:nvSpPr>
      <xdr:spPr>
        <a:xfrm>
          <a:off x="8458200" y="98107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333375</xdr:colOff>
      <xdr:row>1</xdr:row>
      <xdr:rowOff>114300</xdr:rowOff>
    </xdr:from>
    <xdr:to>
      <xdr:col>34</xdr:col>
      <xdr:colOff>57150</xdr:colOff>
      <xdr:row>9</xdr:row>
      <xdr:rowOff>95250</xdr:rowOff>
    </xdr:to>
    <xdr:sp>
      <xdr:nvSpPr>
        <xdr:cNvPr id="23" name="Rectangle 23"/>
        <xdr:cNvSpPr>
          <a:spLocks/>
        </xdr:cNvSpPr>
      </xdr:nvSpPr>
      <xdr:spPr>
        <a:xfrm>
          <a:off x="5591175" y="438150"/>
          <a:ext cx="4095750" cy="1704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61</xdr:row>
      <xdr:rowOff>133350</xdr:rowOff>
    </xdr:from>
    <xdr:to>
      <xdr:col>30</xdr:col>
      <xdr:colOff>0</xdr:colOff>
      <xdr:row>62</xdr:row>
      <xdr:rowOff>133350</xdr:rowOff>
    </xdr:to>
    <xdr:sp>
      <xdr:nvSpPr>
        <xdr:cNvPr id="24" name="AutoShape 24"/>
        <xdr:cNvSpPr>
          <a:spLocks/>
        </xdr:cNvSpPr>
      </xdr:nvSpPr>
      <xdr:spPr>
        <a:xfrm>
          <a:off x="8458200" y="100774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63</xdr:row>
      <xdr:rowOff>133350</xdr:rowOff>
    </xdr:from>
    <xdr:to>
      <xdr:col>30</xdr:col>
      <xdr:colOff>0</xdr:colOff>
      <xdr:row>64</xdr:row>
      <xdr:rowOff>133350</xdr:rowOff>
    </xdr:to>
    <xdr:sp>
      <xdr:nvSpPr>
        <xdr:cNvPr id="25" name="AutoShape 25"/>
        <xdr:cNvSpPr>
          <a:spLocks/>
        </xdr:cNvSpPr>
      </xdr:nvSpPr>
      <xdr:spPr>
        <a:xfrm>
          <a:off x="8458200" y="103441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65</xdr:row>
      <xdr:rowOff>133350</xdr:rowOff>
    </xdr:from>
    <xdr:to>
      <xdr:col>30</xdr:col>
      <xdr:colOff>0</xdr:colOff>
      <xdr:row>66</xdr:row>
      <xdr:rowOff>133350</xdr:rowOff>
    </xdr:to>
    <xdr:sp>
      <xdr:nvSpPr>
        <xdr:cNvPr id="26" name="AutoShape 26"/>
        <xdr:cNvSpPr>
          <a:spLocks/>
        </xdr:cNvSpPr>
      </xdr:nvSpPr>
      <xdr:spPr>
        <a:xfrm>
          <a:off x="8458200" y="106108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67</xdr:row>
      <xdr:rowOff>133350</xdr:rowOff>
    </xdr:from>
    <xdr:to>
      <xdr:col>30</xdr:col>
      <xdr:colOff>0</xdr:colOff>
      <xdr:row>68</xdr:row>
      <xdr:rowOff>133350</xdr:rowOff>
    </xdr:to>
    <xdr:sp>
      <xdr:nvSpPr>
        <xdr:cNvPr id="27" name="AutoShape 27"/>
        <xdr:cNvSpPr>
          <a:spLocks/>
        </xdr:cNvSpPr>
      </xdr:nvSpPr>
      <xdr:spPr>
        <a:xfrm>
          <a:off x="8458200" y="108775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69</xdr:row>
      <xdr:rowOff>133350</xdr:rowOff>
    </xdr:from>
    <xdr:to>
      <xdr:col>30</xdr:col>
      <xdr:colOff>0</xdr:colOff>
      <xdr:row>70</xdr:row>
      <xdr:rowOff>133350</xdr:rowOff>
    </xdr:to>
    <xdr:sp>
      <xdr:nvSpPr>
        <xdr:cNvPr id="28" name="AutoShape 28"/>
        <xdr:cNvSpPr>
          <a:spLocks/>
        </xdr:cNvSpPr>
      </xdr:nvSpPr>
      <xdr:spPr>
        <a:xfrm>
          <a:off x="8458200" y="111442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71</xdr:row>
      <xdr:rowOff>133350</xdr:rowOff>
    </xdr:from>
    <xdr:to>
      <xdr:col>30</xdr:col>
      <xdr:colOff>0</xdr:colOff>
      <xdr:row>72</xdr:row>
      <xdr:rowOff>133350</xdr:rowOff>
    </xdr:to>
    <xdr:sp>
      <xdr:nvSpPr>
        <xdr:cNvPr id="29" name="AutoShape 29"/>
        <xdr:cNvSpPr>
          <a:spLocks/>
        </xdr:cNvSpPr>
      </xdr:nvSpPr>
      <xdr:spPr>
        <a:xfrm>
          <a:off x="8458200" y="114109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73</xdr:row>
      <xdr:rowOff>133350</xdr:rowOff>
    </xdr:from>
    <xdr:to>
      <xdr:col>30</xdr:col>
      <xdr:colOff>0</xdr:colOff>
      <xdr:row>74</xdr:row>
      <xdr:rowOff>133350</xdr:rowOff>
    </xdr:to>
    <xdr:sp>
      <xdr:nvSpPr>
        <xdr:cNvPr id="30" name="AutoShape 30"/>
        <xdr:cNvSpPr>
          <a:spLocks/>
        </xdr:cNvSpPr>
      </xdr:nvSpPr>
      <xdr:spPr>
        <a:xfrm>
          <a:off x="8458200" y="116776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75</xdr:row>
      <xdr:rowOff>133350</xdr:rowOff>
    </xdr:from>
    <xdr:to>
      <xdr:col>30</xdr:col>
      <xdr:colOff>0</xdr:colOff>
      <xdr:row>76</xdr:row>
      <xdr:rowOff>133350</xdr:rowOff>
    </xdr:to>
    <xdr:sp>
      <xdr:nvSpPr>
        <xdr:cNvPr id="31" name="AutoShape 31"/>
        <xdr:cNvSpPr>
          <a:spLocks/>
        </xdr:cNvSpPr>
      </xdr:nvSpPr>
      <xdr:spPr>
        <a:xfrm>
          <a:off x="8458200" y="119443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77</xdr:row>
      <xdr:rowOff>133350</xdr:rowOff>
    </xdr:from>
    <xdr:to>
      <xdr:col>30</xdr:col>
      <xdr:colOff>0</xdr:colOff>
      <xdr:row>78</xdr:row>
      <xdr:rowOff>133350</xdr:rowOff>
    </xdr:to>
    <xdr:sp>
      <xdr:nvSpPr>
        <xdr:cNvPr id="32" name="AutoShape 32"/>
        <xdr:cNvSpPr>
          <a:spLocks/>
        </xdr:cNvSpPr>
      </xdr:nvSpPr>
      <xdr:spPr>
        <a:xfrm>
          <a:off x="8458200" y="122110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79</xdr:row>
      <xdr:rowOff>133350</xdr:rowOff>
    </xdr:from>
    <xdr:to>
      <xdr:col>30</xdr:col>
      <xdr:colOff>0</xdr:colOff>
      <xdr:row>80</xdr:row>
      <xdr:rowOff>133350</xdr:rowOff>
    </xdr:to>
    <xdr:sp>
      <xdr:nvSpPr>
        <xdr:cNvPr id="33" name="AutoShape 33"/>
        <xdr:cNvSpPr>
          <a:spLocks/>
        </xdr:cNvSpPr>
      </xdr:nvSpPr>
      <xdr:spPr>
        <a:xfrm>
          <a:off x="8458200" y="124777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133350</xdr:rowOff>
    </xdr:from>
    <xdr:to>
      <xdr:col>30</xdr:col>
      <xdr:colOff>0</xdr:colOff>
      <xdr:row>22</xdr:row>
      <xdr:rowOff>133350</xdr:rowOff>
    </xdr:to>
    <xdr:sp>
      <xdr:nvSpPr>
        <xdr:cNvPr id="34" name="AutoShape 36"/>
        <xdr:cNvSpPr>
          <a:spLocks/>
        </xdr:cNvSpPr>
      </xdr:nvSpPr>
      <xdr:spPr>
        <a:xfrm>
          <a:off x="8458200" y="47434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133350</xdr:rowOff>
    </xdr:from>
    <xdr:to>
      <xdr:col>30</xdr:col>
      <xdr:colOff>0</xdr:colOff>
      <xdr:row>24</xdr:row>
      <xdr:rowOff>133350</xdr:rowOff>
    </xdr:to>
    <xdr:sp>
      <xdr:nvSpPr>
        <xdr:cNvPr id="35" name="AutoShape 37"/>
        <xdr:cNvSpPr>
          <a:spLocks/>
        </xdr:cNvSpPr>
      </xdr:nvSpPr>
      <xdr:spPr>
        <a:xfrm>
          <a:off x="8458200" y="50101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133350</xdr:rowOff>
    </xdr:from>
    <xdr:to>
      <xdr:col>30</xdr:col>
      <xdr:colOff>0</xdr:colOff>
      <xdr:row>26</xdr:row>
      <xdr:rowOff>133350</xdr:rowOff>
    </xdr:to>
    <xdr:sp>
      <xdr:nvSpPr>
        <xdr:cNvPr id="36" name="AutoShape 38"/>
        <xdr:cNvSpPr>
          <a:spLocks/>
        </xdr:cNvSpPr>
      </xdr:nvSpPr>
      <xdr:spPr>
        <a:xfrm>
          <a:off x="8458200" y="52768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133350</xdr:rowOff>
    </xdr:from>
    <xdr:to>
      <xdr:col>30</xdr:col>
      <xdr:colOff>0</xdr:colOff>
      <xdr:row>28</xdr:row>
      <xdr:rowOff>133350</xdr:rowOff>
    </xdr:to>
    <xdr:sp>
      <xdr:nvSpPr>
        <xdr:cNvPr id="37" name="AutoShape 39"/>
        <xdr:cNvSpPr>
          <a:spLocks/>
        </xdr:cNvSpPr>
      </xdr:nvSpPr>
      <xdr:spPr>
        <a:xfrm>
          <a:off x="8458200" y="55435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133350</xdr:rowOff>
    </xdr:from>
    <xdr:to>
      <xdr:col>30</xdr:col>
      <xdr:colOff>0</xdr:colOff>
      <xdr:row>30</xdr:row>
      <xdr:rowOff>133350</xdr:rowOff>
    </xdr:to>
    <xdr:sp>
      <xdr:nvSpPr>
        <xdr:cNvPr id="38" name="AutoShape 40"/>
        <xdr:cNvSpPr>
          <a:spLocks/>
        </xdr:cNvSpPr>
      </xdr:nvSpPr>
      <xdr:spPr>
        <a:xfrm>
          <a:off x="8458200" y="58102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133350</xdr:rowOff>
    </xdr:from>
    <xdr:to>
      <xdr:col>30</xdr:col>
      <xdr:colOff>0</xdr:colOff>
      <xdr:row>32</xdr:row>
      <xdr:rowOff>133350</xdr:rowOff>
    </xdr:to>
    <xdr:sp>
      <xdr:nvSpPr>
        <xdr:cNvPr id="39" name="AutoShape 41"/>
        <xdr:cNvSpPr>
          <a:spLocks/>
        </xdr:cNvSpPr>
      </xdr:nvSpPr>
      <xdr:spPr>
        <a:xfrm>
          <a:off x="8458200" y="60769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33</xdr:row>
      <xdr:rowOff>133350</xdr:rowOff>
    </xdr:from>
    <xdr:to>
      <xdr:col>30</xdr:col>
      <xdr:colOff>0</xdr:colOff>
      <xdr:row>34</xdr:row>
      <xdr:rowOff>133350</xdr:rowOff>
    </xdr:to>
    <xdr:sp>
      <xdr:nvSpPr>
        <xdr:cNvPr id="40" name="AutoShape 42"/>
        <xdr:cNvSpPr>
          <a:spLocks/>
        </xdr:cNvSpPr>
      </xdr:nvSpPr>
      <xdr:spPr>
        <a:xfrm>
          <a:off x="8458200" y="63436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35</xdr:row>
      <xdr:rowOff>133350</xdr:rowOff>
    </xdr:from>
    <xdr:to>
      <xdr:col>30</xdr:col>
      <xdr:colOff>0</xdr:colOff>
      <xdr:row>36</xdr:row>
      <xdr:rowOff>133350</xdr:rowOff>
    </xdr:to>
    <xdr:sp>
      <xdr:nvSpPr>
        <xdr:cNvPr id="41" name="AutoShape 43"/>
        <xdr:cNvSpPr>
          <a:spLocks/>
        </xdr:cNvSpPr>
      </xdr:nvSpPr>
      <xdr:spPr>
        <a:xfrm>
          <a:off x="8458200" y="66103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37</xdr:row>
      <xdr:rowOff>133350</xdr:rowOff>
    </xdr:from>
    <xdr:to>
      <xdr:col>30</xdr:col>
      <xdr:colOff>0</xdr:colOff>
      <xdr:row>38</xdr:row>
      <xdr:rowOff>133350</xdr:rowOff>
    </xdr:to>
    <xdr:sp>
      <xdr:nvSpPr>
        <xdr:cNvPr id="42" name="AutoShape 44"/>
        <xdr:cNvSpPr>
          <a:spLocks/>
        </xdr:cNvSpPr>
      </xdr:nvSpPr>
      <xdr:spPr>
        <a:xfrm>
          <a:off x="8458200" y="68770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39</xdr:row>
      <xdr:rowOff>133350</xdr:rowOff>
    </xdr:from>
    <xdr:to>
      <xdr:col>30</xdr:col>
      <xdr:colOff>0</xdr:colOff>
      <xdr:row>40</xdr:row>
      <xdr:rowOff>133350</xdr:rowOff>
    </xdr:to>
    <xdr:sp>
      <xdr:nvSpPr>
        <xdr:cNvPr id="43" name="AutoShape 45"/>
        <xdr:cNvSpPr>
          <a:spLocks/>
        </xdr:cNvSpPr>
      </xdr:nvSpPr>
      <xdr:spPr>
        <a:xfrm>
          <a:off x="8458200" y="71437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41</xdr:row>
      <xdr:rowOff>133350</xdr:rowOff>
    </xdr:from>
    <xdr:to>
      <xdr:col>30</xdr:col>
      <xdr:colOff>0</xdr:colOff>
      <xdr:row>42</xdr:row>
      <xdr:rowOff>133350</xdr:rowOff>
    </xdr:to>
    <xdr:sp>
      <xdr:nvSpPr>
        <xdr:cNvPr id="44" name="AutoShape 46"/>
        <xdr:cNvSpPr>
          <a:spLocks/>
        </xdr:cNvSpPr>
      </xdr:nvSpPr>
      <xdr:spPr>
        <a:xfrm>
          <a:off x="8458200" y="74104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43</xdr:row>
      <xdr:rowOff>133350</xdr:rowOff>
    </xdr:from>
    <xdr:to>
      <xdr:col>30</xdr:col>
      <xdr:colOff>0</xdr:colOff>
      <xdr:row>44</xdr:row>
      <xdr:rowOff>133350</xdr:rowOff>
    </xdr:to>
    <xdr:sp>
      <xdr:nvSpPr>
        <xdr:cNvPr id="45" name="AutoShape 47"/>
        <xdr:cNvSpPr>
          <a:spLocks/>
        </xdr:cNvSpPr>
      </xdr:nvSpPr>
      <xdr:spPr>
        <a:xfrm>
          <a:off x="8458200" y="76771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45</xdr:row>
      <xdr:rowOff>133350</xdr:rowOff>
    </xdr:from>
    <xdr:to>
      <xdr:col>30</xdr:col>
      <xdr:colOff>0</xdr:colOff>
      <xdr:row>46</xdr:row>
      <xdr:rowOff>133350</xdr:rowOff>
    </xdr:to>
    <xdr:sp>
      <xdr:nvSpPr>
        <xdr:cNvPr id="46" name="AutoShape 48"/>
        <xdr:cNvSpPr>
          <a:spLocks/>
        </xdr:cNvSpPr>
      </xdr:nvSpPr>
      <xdr:spPr>
        <a:xfrm>
          <a:off x="8458200" y="79438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47</xdr:row>
      <xdr:rowOff>133350</xdr:rowOff>
    </xdr:from>
    <xdr:to>
      <xdr:col>30</xdr:col>
      <xdr:colOff>0</xdr:colOff>
      <xdr:row>48</xdr:row>
      <xdr:rowOff>133350</xdr:rowOff>
    </xdr:to>
    <xdr:sp>
      <xdr:nvSpPr>
        <xdr:cNvPr id="47" name="AutoShape 49"/>
        <xdr:cNvSpPr>
          <a:spLocks/>
        </xdr:cNvSpPr>
      </xdr:nvSpPr>
      <xdr:spPr>
        <a:xfrm>
          <a:off x="8458200" y="82105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49</xdr:row>
      <xdr:rowOff>133350</xdr:rowOff>
    </xdr:from>
    <xdr:to>
      <xdr:col>30</xdr:col>
      <xdr:colOff>0</xdr:colOff>
      <xdr:row>50</xdr:row>
      <xdr:rowOff>133350</xdr:rowOff>
    </xdr:to>
    <xdr:sp>
      <xdr:nvSpPr>
        <xdr:cNvPr id="48" name="AutoShape 50"/>
        <xdr:cNvSpPr>
          <a:spLocks/>
        </xdr:cNvSpPr>
      </xdr:nvSpPr>
      <xdr:spPr>
        <a:xfrm>
          <a:off x="8458200" y="84772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51</xdr:row>
      <xdr:rowOff>133350</xdr:rowOff>
    </xdr:from>
    <xdr:to>
      <xdr:col>30</xdr:col>
      <xdr:colOff>0</xdr:colOff>
      <xdr:row>52</xdr:row>
      <xdr:rowOff>133350</xdr:rowOff>
    </xdr:to>
    <xdr:sp>
      <xdr:nvSpPr>
        <xdr:cNvPr id="49" name="AutoShape 51"/>
        <xdr:cNvSpPr>
          <a:spLocks/>
        </xdr:cNvSpPr>
      </xdr:nvSpPr>
      <xdr:spPr>
        <a:xfrm>
          <a:off x="8458200" y="87439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53</xdr:row>
      <xdr:rowOff>133350</xdr:rowOff>
    </xdr:from>
    <xdr:to>
      <xdr:col>30</xdr:col>
      <xdr:colOff>0</xdr:colOff>
      <xdr:row>54</xdr:row>
      <xdr:rowOff>133350</xdr:rowOff>
    </xdr:to>
    <xdr:sp>
      <xdr:nvSpPr>
        <xdr:cNvPr id="50" name="AutoShape 52"/>
        <xdr:cNvSpPr>
          <a:spLocks/>
        </xdr:cNvSpPr>
      </xdr:nvSpPr>
      <xdr:spPr>
        <a:xfrm>
          <a:off x="8458200" y="90106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55</xdr:row>
      <xdr:rowOff>133350</xdr:rowOff>
    </xdr:from>
    <xdr:to>
      <xdr:col>30</xdr:col>
      <xdr:colOff>0</xdr:colOff>
      <xdr:row>56</xdr:row>
      <xdr:rowOff>133350</xdr:rowOff>
    </xdr:to>
    <xdr:sp>
      <xdr:nvSpPr>
        <xdr:cNvPr id="51" name="AutoShape 53"/>
        <xdr:cNvSpPr>
          <a:spLocks/>
        </xdr:cNvSpPr>
      </xdr:nvSpPr>
      <xdr:spPr>
        <a:xfrm>
          <a:off x="8458200" y="92773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57</xdr:row>
      <xdr:rowOff>133350</xdr:rowOff>
    </xdr:from>
    <xdr:to>
      <xdr:col>30</xdr:col>
      <xdr:colOff>0</xdr:colOff>
      <xdr:row>58</xdr:row>
      <xdr:rowOff>133350</xdr:rowOff>
    </xdr:to>
    <xdr:sp>
      <xdr:nvSpPr>
        <xdr:cNvPr id="52" name="AutoShape 54"/>
        <xdr:cNvSpPr>
          <a:spLocks/>
        </xdr:cNvSpPr>
      </xdr:nvSpPr>
      <xdr:spPr>
        <a:xfrm>
          <a:off x="8458200" y="95440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59</xdr:row>
      <xdr:rowOff>133350</xdr:rowOff>
    </xdr:from>
    <xdr:to>
      <xdr:col>30</xdr:col>
      <xdr:colOff>0</xdr:colOff>
      <xdr:row>60</xdr:row>
      <xdr:rowOff>133350</xdr:rowOff>
    </xdr:to>
    <xdr:sp>
      <xdr:nvSpPr>
        <xdr:cNvPr id="53" name="AutoShape 55"/>
        <xdr:cNvSpPr>
          <a:spLocks/>
        </xdr:cNvSpPr>
      </xdr:nvSpPr>
      <xdr:spPr>
        <a:xfrm>
          <a:off x="8458200" y="98107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61</xdr:row>
      <xdr:rowOff>133350</xdr:rowOff>
    </xdr:from>
    <xdr:to>
      <xdr:col>30</xdr:col>
      <xdr:colOff>0</xdr:colOff>
      <xdr:row>62</xdr:row>
      <xdr:rowOff>133350</xdr:rowOff>
    </xdr:to>
    <xdr:sp>
      <xdr:nvSpPr>
        <xdr:cNvPr id="54" name="AutoShape 56"/>
        <xdr:cNvSpPr>
          <a:spLocks/>
        </xdr:cNvSpPr>
      </xdr:nvSpPr>
      <xdr:spPr>
        <a:xfrm>
          <a:off x="8458200" y="100774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63</xdr:row>
      <xdr:rowOff>133350</xdr:rowOff>
    </xdr:from>
    <xdr:to>
      <xdr:col>30</xdr:col>
      <xdr:colOff>0</xdr:colOff>
      <xdr:row>64</xdr:row>
      <xdr:rowOff>133350</xdr:rowOff>
    </xdr:to>
    <xdr:sp>
      <xdr:nvSpPr>
        <xdr:cNvPr id="55" name="AutoShape 57"/>
        <xdr:cNvSpPr>
          <a:spLocks/>
        </xdr:cNvSpPr>
      </xdr:nvSpPr>
      <xdr:spPr>
        <a:xfrm>
          <a:off x="8458200" y="103441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65</xdr:row>
      <xdr:rowOff>133350</xdr:rowOff>
    </xdr:from>
    <xdr:to>
      <xdr:col>30</xdr:col>
      <xdr:colOff>0</xdr:colOff>
      <xdr:row>66</xdr:row>
      <xdr:rowOff>133350</xdr:rowOff>
    </xdr:to>
    <xdr:sp>
      <xdr:nvSpPr>
        <xdr:cNvPr id="56" name="AutoShape 58"/>
        <xdr:cNvSpPr>
          <a:spLocks/>
        </xdr:cNvSpPr>
      </xdr:nvSpPr>
      <xdr:spPr>
        <a:xfrm>
          <a:off x="8458200" y="106108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67</xdr:row>
      <xdr:rowOff>133350</xdr:rowOff>
    </xdr:from>
    <xdr:to>
      <xdr:col>30</xdr:col>
      <xdr:colOff>0</xdr:colOff>
      <xdr:row>68</xdr:row>
      <xdr:rowOff>133350</xdr:rowOff>
    </xdr:to>
    <xdr:sp>
      <xdr:nvSpPr>
        <xdr:cNvPr id="57" name="AutoShape 59"/>
        <xdr:cNvSpPr>
          <a:spLocks/>
        </xdr:cNvSpPr>
      </xdr:nvSpPr>
      <xdr:spPr>
        <a:xfrm>
          <a:off x="8458200" y="108775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69</xdr:row>
      <xdr:rowOff>133350</xdr:rowOff>
    </xdr:from>
    <xdr:to>
      <xdr:col>30</xdr:col>
      <xdr:colOff>0</xdr:colOff>
      <xdr:row>70</xdr:row>
      <xdr:rowOff>133350</xdr:rowOff>
    </xdr:to>
    <xdr:sp>
      <xdr:nvSpPr>
        <xdr:cNvPr id="58" name="AutoShape 60"/>
        <xdr:cNvSpPr>
          <a:spLocks/>
        </xdr:cNvSpPr>
      </xdr:nvSpPr>
      <xdr:spPr>
        <a:xfrm>
          <a:off x="8458200" y="111442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71</xdr:row>
      <xdr:rowOff>133350</xdr:rowOff>
    </xdr:from>
    <xdr:to>
      <xdr:col>30</xdr:col>
      <xdr:colOff>0</xdr:colOff>
      <xdr:row>72</xdr:row>
      <xdr:rowOff>133350</xdr:rowOff>
    </xdr:to>
    <xdr:sp>
      <xdr:nvSpPr>
        <xdr:cNvPr id="59" name="AutoShape 61"/>
        <xdr:cNvSpPr>
          <a:spLocks/>
        </xdr:cNvSpPr>
      </xdr:nvSpPr>
      <xdr:spPr>
        <a:xfrm>
          <a:off x="8458200" y="114109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73</xdr:row>
      <xdr:rowOff>133350</xdr:rowOff>
    </xdr:from>
    <xdr:to>
      <xdr:col>30</xdr:col>
      <xdr:colOff>0</xdr:colOff>
      <xdr:row>74</xdr:row>
      <xdr:rowOff>133350</xdr:rowOff>
    </xdr:to>
    <xdr:sp>
      <xdr:nvSpPr>
        <xdr:cNvPr id="60" name="AutoShape 62"/>
        <xdr:cNvSpPr>
          <a:spLocks/>
        </xdr:cNvSpPr>
      </xdr:nvSpPr>
      <xdr:spPr>
        <a:xfrm>
          <a:off x="8458200" y="116776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75</xdr:row>
      <xdr:rowOff>133350</xdr:rowOff>
    </xdr:from>
    <xdr:to>
      <xdr:col>30</xdr:col>
      <xdr:colOff>0</xdr:colOff>
      <xdr:row>76</xdr:row>
      <xdr:rowOff>133350</xdr:rowOff>
    </xdr:to>
    <xdr:sp>
      <xdr:nvSpPr>
        <xdr:cNvPr id="61" name="AutoShape 63"/>
        <xdr:cNvSpPr>
          <a:spLocks/>
        </xdr:cNvSpPr>
      </xdr:nvSpPr>
      <xdr:spPr>
        <a:xfrm>
          <a:off x="8458200" y="119443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77</xdr:row>
      <xdr:rowOff>133350</xdr:rowOff>
    </xdr:from>
    <xdr:to>
      <xdr:col>30</xdr:col>
      <xdr:colOff>0</xdr:colOff>
      <xdr:row>78</xdr:row>
      <xdr:rowOff>133350</xdr:rowOff>
    </xdr:to>
    <xdr:sp>
      <xdr:nvSpPr>
        <xdr:cNvPr id="62" name="AutoShape 64"/>
        <xdr:cNvSpPr>
          <a:spLocks/>
        </xdr:cNvSpPr>
      </xdr:nvSpPr>
      <xdr:spPr>
        <a:xfrm>
          <a:off x="8458200" y="122110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79</xdr:row>
      <xdr:rowOff>133350</xdr:rowOff>
    </xdr:from>
    <xdr:to>
      <xdr:col>30</xdr:col>
      <xdr:colOff>0</xdr:colOff>
      <xdr:row>80</xdr:row>
      <xdr:rowOff>133350</xdr:rowOff>
    </xdr:to>
    <xdr:sp>
      <xdr:nvSpPr>
        <xdr:cNvPr id="63" name="AutoShape 65"/>
        <xdr:cNvSpPr>
          <a:spLocks/>
        </xdr:cNvSpPr>
      </xdr:nvSpPr>
      <xdr:spPr>
        <a:xfrm>
          <a:off x="8458200" y="124777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133350</xdr:rowOff>
    </xdr:from>
    <xdr:to>
      <xdr:col>30</xdr:col>
      <xdr:colOff>0</xdr:colOff>
      <xdr:row>22</xdr:row>
      <xdr:rowOff>133350</xdr:rowOff>
    </xdr:to>
    <xdr:sp>
      <xdr:nvSpPr>
        <xdr:cNvPr id="64" name="AutoShape 66"/>
        <xdr:cNvSpPr>
          <a:spLocks/>
        </xdr:cNvSpPr>
      </xdr:nvSpPr>
      <xdr:spPr>
        <a:xfrm>
          <a:off x="8458200" y="47434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133350</xdr:rowOff>
    </xdr:from>
    <xdr:to>
      <xdr:col>30</xdr:col>
      <xdr:colOff>0</xdr:colOff>
      <xdr:row>24</xdr:row>
      <xdr:rowOff>133350</xdr:rowOff>
    </xdr:to>
    <xdr:sp>
      <xdr:nvSpPr>
        <xdr:cNvPr id="65" name="AutoShape 67"/>
        <xdr:cNvSpPr>
          <a:spLocks/>
        </xdr:cNvSpPr>
      </xdr:nvSpPr>
      <xdr:spPr>
        <a:xfrm>
          <a:off x="8458200" y="50101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133350</xdr:rowOff>
    </xdr:from>
    <xdr:to>
      <xdr:col>30</xdr:col>
      <xdr:colOff>0</xdr:colOff>
      <xdr:row>26</xdr:row>
      <xdr:rowOff>133350</xdr:rowOff>
    </xdr:to>
    <xdr:sp>
      <xdr:nvSpPr>
        <xdr:cNvPr id="66" name="AutoShape 68"/>
        <xdr:cNvSpPr>
          <a:spLocks/>
        </xdr:cNvSpPr>
      </xdr:nvSpPr>
      <xdr:spPr>
        <a:xfrm>
          <a:off x="8458200" y="52768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133350</xdr:rowOff>
    </xdr:from>
    <xdr:to>
      <xdr:col>30</xdr:col>
      <xdr:colOff>0</xdr:colOff>
      <xdr:row>28</xdr:row>
      <xdr:rowOff>133350</xdr:rowOff>
    </xdr:to>
    <xdr:sp>
      <xdr:nvSpPr>
        <xdr:cNvPr id="67" name="AutoShape 69"/>
        <xdr:cNvSpPr>
          <a:spLocks/>
        </xdr:cNvSpPr>
      </xdr:nvSpPr>
      <xdr:spPr>
        <a:xfrm>
          <a:off x="8458200" y="55435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133350</xdr:rowOff>
    </xdr:from>
    <xdr:to>
      <xdr:col>30</xdr:col>
      <xdr:colOff>0</xdr:colOff>
      <xdr:row>30</xdr:row>
      <xdr:rowOff>133350</xdr:rowOff>
    </xdr:to>
    <xdr:sp>
      <xdr:nvSpPr>
        <xdr:cNvPr id="68" name="AutoShape 70"/>
        <xdr:cNvSpPr>
          <a:spLocks/>
        </xdr:cNvSpPr>
      </xdr:nvSpPr>
      <xdr:spPr>
        <a:xfrm>
          <a:off x="8458200" y="58102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133350</xdr:rowOff>
    </xdr:from>
    <xdr:to>
      <xdr:col>30</xdr:col>
      <xdr:colOff>0</xdr:colOff>
      <xdr:row>32</xdr:row>
      <xdr:rowOff>133350</xdr:rowOff>
    </xdr:to>
    <xdr:sp>
      <xdr:nvSpPr>
        <xdr:cNvPr id="69" name="AutoShape 71"/>
        <xdr:cNvSpPr>
          <a:spLocks/>
        </xdr:cNvSpPr>
      </xdr:nvSpPr>
      <xdr:spPr>
        <a:xfrm>
          <a:off x="8458200" y="60769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33</xdr:row>
      <xdr:rowOff>133350</xdr:rowOff>
    </xdr:from>
    <xdr:to>
      <xdr:col>30</xdr:col>
      <xdr:colOff>0</xdr:colOff>
      <xdr:row>34</xdr:row>
      <xdr:rowOff>133350</xdr:rowOff>
    </xdr:to>
    <xdr:sp>
      <xdr:nvSpPr>
        <xdr:cNvPr id="70" name="AutoShape 72"/>
        <xdr:cNvSpPr>
          <a:spLocks/>
        </xdr:cNvSpPr>
      </xdr:nvSpPr>
      <xdr:spPr>
        <a:xfrm>
          <a:off x="8458200" y="63436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35</xdr:row>
      <xdr:rowOff>133350</xdr:rowOff>
    </xdr:from>
    <xdr:to>
      <xdr:col>30</xdr:col>
      <xdr:colOff>0</xdr:colOff>
      <xdr:row>36</xdr:row>
      <xdr:rowOff>133350</xdr:rowOff>
    </xdr:to>
    <xdr:sp>
      <xdr:nvSpPr>
        <xdr:cNvPr id="71" name="AutoShape 73"/>
        <xdr:cNvSpPr>
          <a:spLocks/>
        </xdr:cNvSpPr>
      </xdr:nvSpPr>
      <xdr:spPr>
        <a:xfrm>
          <a:off x="8458200" y="66103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37</xdr:row>
      <xdr:rowOff>133350</xdr:rowOff>
    </xdr:from>
    <xdr:to>
      <xdr:col>30</xdr:col>
      <xdr:colOff>0</xdr:colOff>
      <xdr:row>38</xdr:row>
      <xdr:rowOff>133350</xdr:rowOff>
    </xdr:to>
    <xdr:sp>
      <xdr:nvSpPr>
        <xdr:cNvPr id="72" name="AutoShape 74"/>
        <xdr:cNvSpPr>
          <a:spLocks/>
        </xdr:cNvSpPr>
      </xdr:nvSpPr>
      <xdr:spPr>
        <a:xfrm>
          <a:off x="8458200" y="68770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39</xdr:row>
      <xdr:rowOff>133350</xdr:rowOff>
    </xdr:from>
    <xdr:to>
      <xdr:col>30</xdr:col>
      <xdr:colOff>0</xdr:colOff>
      <xdr:row>40</xdr:row>
      <xdr:rowOff>133350</xdr:rowOff>
    </xdr:to>
    <xdr:sp>
      <xdr:nvSpPr>
        <xdr:cNvPr id="73" name="AutoShape 75"/>
        <xdr:cNvSpPr>
          <a:spLocks/>
        </xdr:cNvSpPr>
      </xdr:nvSpPr>
      <xdr:spPr>
        <a:xfrm>
          <a:off x="8458200" y="71437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41</xdr:row>
      <xdr:rowOff>133350</xdr:rowOff>
    </xdr:from>
    <xdr:to>
      <xdr:col>30</xdr:col>
      <xdr:colOff>0</xdr:colOff>
      <xdr:row>42</xdr:row>
      <xdr:rowOff>133350</xdr:rowOff>
    </xdr:to>
    <xdr:sp>
      <xdr:nvSpPr>
        <xdr:cNvPr id="74" name="AutoShape 76"/>
        <xdr:cNvSpPr>
          <a:spLocks/>
        </xdr:cNvSpPr>
      </xdr:nvSpPr>
      <xdr:spPr>
        <a:xfrm>
          <a:off x="8458200" y="74104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43</xdr:row>
      <xdr:rowOff>133350</xdr:rowOff>
    </xdr:from>
    <xdr:to>
      <xdr:col>30</xdr:col>
      <xdr:colOff>0</xdr:colOff>
      <xdr:row>44</xdr:row>
      <xdr:rowOff>133350</xdr:rowOff>
    </xdr:to>
    <xdr:sp>
      <xdr:nvSpPr>
        <xdr:cNvPr id="75" name="AutoShape 77"/>
        <xdr:cNvSpPr>
          <a:spLocks/>
        </xdr:cNvSpPr>
      </xdr:nvSpPr>
      <xdr:spPr>
        <a:xfrm>
          <a:off x="8458200" y="76771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45</xdr:row>
      <xdr:rowOff>133350</xdr:rowOff>
    </xdr:from>
    <xdr:to>
      <xdr:col>30</xdr:col>
      <xdr:colOff>0</xdr:colOff>
      <xdr:row>46</xdr:row>
      <xdr:rowOff>133350</xdr:rowOff>
    </xdr:to>
    <xdr:sp>
      <xdr:nvSpPr>
        <xdr:cNvPr id="76" name="AutoShape 78"/>
        <xdr:cNvSpPr>
          <a:spLocks/>
        </xdr:cNvSpPr>
      </xdr:nvSpPr>
      <xdr:spPr>
        <a:xfrm>
          <a:off x="8458200" y="79438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47</xdr:row>
      <xdr:rowOff>133350</xdr:rowOff>
    </xdr:from>
    <xdr:to>
      <xdr:col>30</xdr:col>
      <xdr:colOff>0</xdr:colOff>
      <xdr:row>48</xdr:row>
      <xdr:rowOff>133350</xdr:rowOff>
    </xdr:to>
    <xdr:sp>
      <xdr:nvSpPr>
        <xdr:cNvPr id="77" name="AutoShape 79"/>
        <xdr:cNvSpPr>
          <a:spLocks/>
        </xdr:cNvSpPr>
      </xdr:nvSpPr>
      <xdr:spPr>
        <a:xfrm>
          <a:off x="8458200" y="82105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49</xdr:row>
      <xdr:rowOff>133350</xdr:rowOff>
    </xdr:from>
    <xdr:to>
      <xdr:col>30</xdr:col>
      <xdr:colOff>0</xdr:colOff>
      <xdr:row>50</xdr:row>
      <xdr:rowOff>133350</xdr:rowOff>
    </xdr:to>
    <xdr:sp>
      <xdr:nvSpPr>
        <xdr:cNvPr id="78" name="AutoShape 80"/>
        <xdr:cNvSpPr>
          <a:spLocks/>
        </xdr:cNvSpPr>
      </xdr:nvSpPr>
      <xdr:spPr>
        <a:xfrm>
          <a:off x="8458200" y="84772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51</xdr:row>
      <xdr:rowOff>133350</xdr:rowOff>
    </xdr:from>
    <xdr:to>
      <xdr:col>30</xdr:col>
      <xdr:colOff>0</xdr:colOff>
      <xdr:row>52</xdr:row>
      <xdr:rowOff>133350</xdr:rowOff>
    </xdr:to>
    <xdr:sp>
      <xdr:nvSpPr>
        <xdr:cNvPr id="79" name="AutoShape 81"/>
        <xdr:cNvSpPr>
          <a:spLocks/>
        </xdr:cNvSpPr>
      </xdr:nvSpPr>
      <xdr:spPr>
        <a:xfrm>
          <a:off x="8458200" y="87439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53</xdr:row>
      <xdr:rowOff>133350</xdr:rowOff>
    </xdr:from>
    <xdr:to>
      <xdr:col>30</xdr:col>
      <xdr:colOff>0</xdr:colOff>
      <xdr:row>54</xdr:row>
      <xdr:rowOff>133350</xdr:rowOff>
    </xdr:to>
    <xdr:sp>
      <xdr:nvSpPr>
        <xdr:cNvPr id="80" name="AutoShape 82"/>
        <xdr:cNvSpPr>
          <a:spLocks/>
        </xdr:cNvSpPr>
      </xdr:nvSpPr>
      <xdr:spPr>
        <a:xfrm>
          <a:off x="8458200" y="90106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55</xdr:row>
      <xdr:rowOff>133350</xdr:rowOff>
    </xdr:from>
    <xdr:to>
      <xdr:col>30</xdr:col>
      <xdr:colOff>0</xdr:colOff>
      <xdr:row>56</xdr:row>
      <xdr:rowOff>133350</xdr:rowOff>
    </xdr:to>
    <xdr:sp>
      <xdr:nvSpPr>
        <xdr:cNvPr id="81" name="AutoShape 83"/>
        <xdr:cNvSpPr>
          <a:spLocks/>
        </xdr:cNvSpPr>
      </xdr:nvSpPr>
      <xdr:spPr>
        <a:xfrm>
          <a:off x="8458200" y="92773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57</xdr:row>
      <xdr:rowOff>133350</xdr:rowOff>
    </xdr:from>
    <xdr:to>
      <xdr:col>30</xdr:col>
      <xdr:colOff>0</xdr:colOff>
      <xdr:row>58</xdr:row>
      <xdr:rowOff>133350</xdr:rowOff>
    </xdr:to>
    <xdr:sp>
      <xdr:nvSpPr>
        <xdr:cNvPr id="82" name="AutoShape 84"/>
        <xdr:cNvSpPr>
          <a:spLocks/>
        </xdr:cNvSpPr>
      </xdr:nvSpPr>
      <xdr:spPr>
        <a:xfrm>
          <a:off x="8458200" y="95440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59</xdr:row>
      <xdr:rowOff>133350</xdr:rowOff>
    </xdr:from>
    <xdr:to>
      <xdr:col>30</xdr:col>
      <xdr:colOff>0</xdr:colOff>
      <xdr:row>60</xdr:row>
      <xdr:rowOff>133350</xdr:rowOff>
    </xdr:to>
    <xdr:sp>
      <xdr:nvSpPr>
        <xdr:cNvPr id="83" name="AutoShape 85"/>
        <xdr:cNvSpPr>
          <a:spLocks/>
        </xdr:cNvSpPr>
      </xdr:nvSpPr>
      <xdr:spPr>
        <a:xfrm>
          <a:off x="8458200" y="98107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61</xdr:row>
      <xdr:rowOff>133350</xdr:rowOff>
    </xdr:from>
    <xdr:to>
      <xdr:col>30</xdr:col>
      <xdr:colOff>0</xdr:colOff>
      <xdr:row>62</xdr:row>
      <xdr:rowOff>133350</xdr:rowOff>
    </xdr:to>
    <xdr:sp>
      <xdr:nvSpPr>
        <xdr:cNvPr id="84" name="AutoShape 86"/>
        <xdr:cNvSpPr>
          <a:spLocks/>
        </xdr:cNvSpPr>
      </xdr:nvSpPr>
      <xdr:spPr>
        <a:xfrm>
          <a:off x="8458200" y="100774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63</xdr:row>
      <xdr:rowOff>133350</xdr:rowOff>
    </xdr:from>
    <xdr:to>
      <xdr:col>30</xdr:col>
      <xdr:colOff>0</xdr:colOff>
      <xdr:row>64</xdr:row>
      <xdr:rowOff>133350</xdr:rowOff>
    </xdr:to>
    <xdr:sp>
      <xdr:nvSpPr>
        <xdr:cNvPr id="85" name="AutoShape 87"/>
        <xdr:cNvSpPr>
          <a:spLocks/>
        </xdr:cNvSpPr>
      </xdr:nvSpPr>
      <xdr:spPr>
        <a:xfrm>
          <a:off x="8458200" y="103441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65</xdr:row>
      <xdr:rowOff>133350</xdr:rowOff>
    </xdr:from>
    <xdr:to>
      <xdr:col>30</xdr:col>
      <xdr:colOff>0</xdr:colOff>
      <xdr:row>66</xdr:row>
      <xdr:rowOff>133350</xdr:rowOff>
    </xdr:to>
    <xdr:sp>
      <xdr:nvSpPr>
        <xdr:cNvPr id="86" name="AutoShape 88"/>
        <xdr:cNvSpPr>
          <a:spLocks/>
        </xdr:cNvSpPr>
      </xdr:nvSpPr>
      <xdr:spPr>
        <a:xfrm>
          <a:off x="8458200" y="106108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67</xdr:row>
      <xdr:rowOff>133350</xdr:rowOff>
    </xdr:from>
    <xdr:to>
      <xdr:col>30</xdr:col>
      <xdr:colOff>0</xdr:colOff>
      <xdr:row>68</xdr:row>
      <xdr:rowOff>133350</xdr:rowOff>
    </xdr:to>
    <xdr:sp>
      <xdr:nvSpPr>
        <xdr:cNvPr id="87" name="AutoShape 89"/>
        <xdr:cNvSpPr>
          <a:spLocks/>
        </xdr:cNvSpPr>
      </xdr:nvSpPr>
      <xdr:spPr>
        <a:xfrm>
          <a:off x="8458200" y="108775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69</xdr:row>
      <xdr:rowOff>133350</xdr:rowOff>
    </xdr:from>
    <xdr:to>
      <xdr:col>30</xdr:col>
      <xdr:colOff>0</xdr:colOff>
      <xdr:row>70</xdr:row>
      <xdr:rowOff>133350</xdr:rowOff>
    </xdr:to>
    <xdr:sp>
      <xdr:nvSpPr>
        <xdr:cNvPr id="88" name="AutoShape 90"/>
        <xdr:cNvSpPr>
          <a:spLocks/>
        </xdr:cNvSpPr>
      </xdr:nvSpPr>
      <xdr:spPr>
        <a:xfrm>
          <a:off x="8458200" y="111442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71</xdr:row>
      <xdr:rowOff>133350</xdr:rowOff>
    </xdr:from>
    <xdr:to>
      <xdr:col>30</xdr:col>
      <xdr:colOff>0</xdr:colOff>
      <xdr:row>72</xdr:row>
      <xdr:rowOff>133350</xdr:rowOff>
    </xdr:to>
    <xdr:sp>
      <xdr:nvSpPr>
        <xdr:cNvPr id="89" name="AutoShape 91"/>
        <xdr:cNvSpPr>
          <a:spLocks/>
        </xdr:cNvSpPr>
      </xdr:nvSpPr>
      <xdr:spPr>
        <a:xfrm>
          <a:off x="8458200" y="114109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73</xdr:row>
      <xdr:rowOff>133350</xdr:rowOff>
    </xdr:from>
    <xdr:to>
      <xdr:col>30</xdr:col>
      <xdr:colOff>0</xdr:colOff>
      <xdr:row>74</xdr:row>
      <xdr:rowOff>133350</xdr:rowOff>
    </xdr:to>
    <xdr:sp>
      <xdr:nvSpPr>
        <xdr:cNvPr id="90" name="AutoShape 92"/>
        <xdr:cNvSpPr>
          <a:spLocks/>
        </xdr:cNvSpPr>
      </xdr:nvSpPr>
      <xdr:spPr>
        <a:xfrm>
          <a:off x="8458200" y="116776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75</xdr:row>
      <xdr:rowOff>133350</xdr:rowOff>
    </xdr:from>
    <xdr:to>
      <xdr:col>30</xdr:col>
      <xdr:colOff>0</xdr:colOff>
      <xdr:row>76</xdr:row>
      <xdr:rowOff>133350</xdr:rowOff>
    </xdr:to>
    <xdr:sp>
      <xdr:nvSpPr>
        <xdr:cNvPr id="91" name="AutoShape 93"/>
        <xdr:cNvSpPr>
          <a:spLocks/>
        </xdr:cNvSpPr>
      </xdr:nvSpPr>
      <xdr:spPr>
        <a:xfrm>
          <a:off x="8458200" y="119443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77</xdr:row>
      <xdr:rowOff>133350</xdr:rowOff>
    </xdr:from>
    <xdr:to>
      <xdr:col>30</xdr:col>
      <xdr:colOff>0</xdr:colOff>
      <xdr:row>78</xdr:row>
      <xdr:rowOff>133350</xdr:rowOff>
    </xdr:to>
    <xdr:sp>
      <xdr:nvSpPr>
        <xdr:cNvPr id="92" name="AutoShape 94"/>
        <xdr:cNvSpPr>
          <a:spLocks/>
        </xdr:cNvSpPr>
      </xdr:nvSpPr>
      <xdr:spPr>
        <a:xfrm>
          <a:off x="8458200" y="122110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79</xdr:row>
      <xdr:rowOff>133350</xdr:rowOff>
    </xdr:from>
    <xdr:to>
      <xdr:col>30</xdr:col>
      <xdr:colOff>0</xdr:colOff>
      <xdr:row>80</xdr:row>
      <xdr:rowOff>133350</xdr:rowOff>
    </xdr:to>
    <xdr:sp>
      <xdr:nvSpPr>
        <xdr:cNvPr id="93" name="AutoShape 95"/>
        <xdr:cNvSpPr>
          <a:spLocks/>
        </xdr:cNvSpPr>
      </xdr:nvSpPr>
      <xdr:spPr>
        <a:xfrm>
          <a:off x="8458200" y="124777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82</xdr:row>
      <xdr:rowOff>133350</xdr:rowOff>
    </xdr:from>
    <xdr:to>
      <xdr:col>30</xdr:col>
      <xdr:colOff>0</xdr:colOff>
      <xdr:row>83</xdr:row>
      <xdr:rowOff>133350</xdr:rowOff>
    </xdr:to>
    <xdr:sp>
      <xdr:nvSpPr>
        <xdr:cNvPr id="94" name="AutoShape 96"/>
        <xdr:cNvSpPr>
          <a:spLocks/>
        </xdr:cNvSpPr>
      </xdr:nvSpPr>
      <xdr:spPr>
        <a:xfrm>
          <a:off x="8458200" y="130111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84</xdr:row>
      <xdr:rowOff>133350</xdr:rowOff>
    </xdr:from>
    <xdr:to>
      <xdr:col>30</xdr:col>
      <xdr:colOff>0</xdr:colOff>
      <xdr:row>85</xdr:row>
      <xdr:rowOff>133350</xdr:rowOff>
    </xdr:to>
    <xdr:sp>
      <xdr:nvSpPr>
        <xdr:cNvPr id="95" name="AutoShape 97"/>
        <xdr:cNvSpPr>
          <a:spLocks/>
        </xdr:cNvSpPr>
      </xdr:nvSpPr>
      <xdr:spPr>
        <a:xfrm>
          <a:off x="8458200" y="132778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82</xdr:row>
      <xdr:rowOff>133350</xdr:rowOff>
    </xdr:from>
    <xdr:to>
      <xdr:col>30</xdr:col>
      <xdr:colOff>0</xdr:colOff>
      <xdr:row>83</xdr:row>
      <xdr:rowOff>133350</xdr:rowOff>
    </xdr:to>
    <xdr:sp>
      <xdr:nvSpPr>
        <xdr:cNvPr id="96" name="AutoShape 98"/>
        <xdr:cNvSpPr>
          <a:spLocks/>
        </xdr:cNvSpPr>
      </xdr:nvSpPr>
      <xdr:spPr>
        <a:xfrm>
          <a:off x="8458200" y="130111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84</xdr:row>
      <xdr:rowOff>133350</xdr:rowOff>
    </xdr:from>
    <xdr:to>
      <xdr:col>30</xdr:col>
      <xdr:colOff>0</xdr:colOff>
      <xdr:row>85</xdr:row>
      <xdr:rowOff>133350</xdr:rowOff>
    </xdr:to>
    <xdr:sp>
      <xdr:nvSpPr>
        <xdr:cNvPr id="97" name="AutoShape 99"/>
        <xdr:cNvSpPr>
          <a:spLocks/>
        </xdr:cNvSpPr>
      </xdr:nvSpPr>
      <xdr:spPr>
        <a:xfrm>
          <a:off x="8458200" y="132778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82</xdr:row>
      <xdr:rowOff>133350</xdr:rowOff>
    </xdr:from>
    <xdr:to>
      <xdr:col>30</xdr:col>
      <xdr:colOff>0</xdr:colOff>
      <xdr:row>83</xdr:row>
      <xdr:rowOff>133350</xdr:rowOff>
    </xdr:to>
    <xdr:sp>
      <xdr:nvSpPr>
        <xdr:cNvPr id="98" name="AutoShape 100"/>
        <xdr:cNvSpPr>
          <a:spLocks/>
        </xdr:cNvSpPr>
      </xdr:nvSpPr>
      <xdr:spPr>
        <a:xfrm>
          <a:off x="8458200" y="130111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84</xdr:row>
      <xdr:rowOff>133350</xdr:rowOff>
    </xdr:from>
    <xdr:to>
      <xdr:col>30</xdr:col>
      <xdr:colOff>0</xdr:colOff>
      <xdr:row>85</xdr:row>
      <xdr:rowOff>133350</xdr:rowOff>
    </xdr:to>
    <xdr:sp>
      <xdr:nvSpPr>
        <xdr:cNvPr id="99" name="AutoShape 101"/>
        <xdr:cNvSpPr>
          <a:spLocks/>
        </xdr:cNvSpPr>
      </xdr:nvSpPr>
      <xdr:spPr>
        <a:xfrm>
          <a:off x="8458200" y="132778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171450</xdr:colOff>
      <xdr:row>1</xdr:row>
      <xdr:rowOff>47625</xdr:rowOff>
    </xdr:to>
    <xdr:sp>
      <xdr:nvSpPr>
        <xdr:cNvPr id="100" name="Rectangle 104"/>
        <xdr:cNvSpPr>
          <a:spLocks/>
        </xdr:cNvSpPr>
      </xdr:nvSpPr>
      <xdr:spPr>
        <a:xfrm>
          <a:off x="0" y="0"/>
          <a:ext cx="2114550" cy="371475"/>
        </a:xfrm>
        <a:prstGeom prst="rect">
          <a:avLst/>
        </a:prstGeom>
        <a:solidFill>
          <a:srgbClr val="B7DEE8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令和３年４月提供分以降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00"/>
  <sheetViews>
    <sheetView tabSelected="1" view="pageBreakPreview" zoomScale="75" zoomScaleNormal="70" zoomScaleSheetLayoutView="75" zoomScalePageLayoutView="0" workbookViewId="0" topLeftCell="B1">
      <selection activeCell="A1" sqref="A1:AI1"/>
    </sheetView>
  </sheetViews>
  <sheetFormatPr defaultColWidth="9.00390625" defaultRowHeight="13.5"/>
  <cols>
    <col min="1" max="1" width="0" style="0" hidden="1" customWidth="1"/>
    <col min="2" max="2" width="6.00390625" style="0" customWidth="1"/>
    <col min="3" max="14" width="3.25390625" style="0" customWidth="1"/>
    <col min="15" max="22" width="3.00390625" style="0" customWidth="1"/>
    <col min="23" max="30" width="5.25390625" style="0" customWidth="1"/>
    <col min="31" max="31" width="5.125" style="0" customWidth="1"/>
    <col min="32" max="32" width="2.50390625" style="0" customWidth="1"/>
    <col min="33" max="33" width="2.625" style="0" customWidth="1"/>
    <col min="34" max="34" width="5.125" style="0" customWidth="1"/>
    <col min="35" max="35" width="4.75390625" style="0" customWidth="1"/>
    <col min="36" max="161" width="0" style="0" hidden="1" customWidth="1"/>
  </cols>
  <sheetData>
    <row r="1" spans="1:158" ht="25.5">
      <c r="A1" s="340" t="s">
        <v>3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67"/>
      <c r="AK1" s="67"/>
      <c r="AL1" s="67"/>
      <c r="AM1" s="67"/>
      <c r="AN1" s="67"/>
      <c r="AO1" s="67"/>
      <c r="AP1" s="67"/>
      <c r="AQ1" s="67"/>
      <c r="AR1" s="1"/>
      <c r="FA1" s="88"/>
      <c r="FB1" s="88"/>
    </row>
    <row r="2" spans="1:158" ht="10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FA2" s="88"/>
      <c r="FB2" s="88"/>
    </row>
    <row r="3" spans="1:158" ht="15" customHeight="1">
      <c r="A3" s="41"/>
      <c r="B3" s="41"/>
      <c r="C3" s="326" t="s">
        <v>153</v>
      </c>
      <c r="D3" s="326"/>
      <c r="E3" s="341"/>
      <c r="F3" s="341"/>
      <c r="G3" s="43" t="s">
        <v>4</v>
      </c>
      <c r="H3" s="341"/>
      <c r="I3" s="341"/>
      <c r="J3" s="43" t="s">
        <v>5</v>
      </c>
      <c r="K3" s="43"/>
      <c r="L3" s="43"/>
      <c r="M3" s="43"/>
      <c r="N3" s="43"/>
      <c r="O3" s="41"/>
      <c r="P3" s="41"/>
      <c r="Q3" s="41"/>
      <c r="R3" s="41"/>
      <c r="S3" s="41"/>
      <c r="T3" s="41"/>
      <c r="U3" s="41"/>
      <c r="V3" s="41"/>
      <c r="W3" s="41"/>
      <c r="X3" s="276" t="s">
        <v>6</v>
      </c>
      <c r="Y3" s="276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FA3" s="88"/>
      <c r="FB3" s="88"/>
    </row>
    <row r="4" spans="1:158" ht="3.75" customHeight="1">
      <c r="A4" s="41"/>
      <c r="B4" s="41"/>
      <c r="C4" s="44"/>
      <c r="D4" s="44"/>
      <c r="E4" s="45"/>
      <c r="F4" s="45"/>
      <c r="G4" s="46"/>
      <c r="H4" s="45"/>
      <c r="I4" s="45"/>
      <c r="J4" s="43"/>
      <c r="K4" s="43"/>
      <c r="L4" s="43"/>
      <c r="M4" s="43"/>
      <c r="N4" s="43"/>
      <c r="O4" s="41"/>
      <c r="P4" s="41"/>
      <c r="Q4" s="41"/>
      <c r="R4" s="41"/>
      <c r="S4" s="41"/>
      <c r="T4" s="41"/>
      <c r="U4" s="41"/>
      <c r="V4" s="41"/>
      <c r="W4" s="41"/>
      <c r="X4" s="47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FA4" s="88"/>
      <c r="FB4" s="88"/>
    </row>
    <row r="5" spans="1:158" ht="21.75" customHeight="1">
      <c r="A5" s="42"/>
      <c r="B5" s="342" t="s">
        <v>7</v>
      </c>
      <c r="C5" s="342"/>
      <c r="D5" s="78"/>
      <c r="E5" s="79"/>
      <c r="F5" s="79"/>
      <c r="G5" s="79"/>
      <c r="H5" s="79"/>
      <c r="I5" s="79"/>
      <c r="J5" s="79"/>
      <c r="K5" s="79"/>
      <c r="L5" s="79"/>
      <c r="M5" s="79"/>
      <c r="N5" s="79"/>
      <c r="O5" s="82"/>
      <c r="P5" s="44"/>
      <c r="Q5" s="44"/>
      <c r="R5" s="44"/>
      <c r="S5" s="44"/>
      <c r="T5" s="44"/>
      <c r="U5" s="44"/>
      <c r="V5" s="44"/>
      <c r="W5" s="44"/>
      <c r="X5" s="40"/>
      <c r="Y5" s="40"/>
      <c r="Z5" s="40"/>
      <c r="AA5" s="40"/>
      <c r="AB5" s="40"/>
      <c r="AC5" s="40"/>
      <c r="AD5" s="40"/>
      <c r="AE5" s="40"/>
      <c r="AF5" s="343"/>
      <c r="AG5" s="344"/>
      <c r="AH5" s="40"/>
      <c r="AI5" s="41"/>
      <c r="AJ5" s="41"/>
      <c r="AK5" s="41"/>
      <c r="AL5" s="41"/>
      <c r="AM5" s="41"/>
      <c r="AN5" s="41"/>
      <c r="AO5" s="41"/>
      <c r="AP5" s="41"/>
      <c r="AQ5" s="41"/>
      <c r="DN5" s="3">
        <v>1</v>
      </c>
      <c r="DO5" s="3" t="s">
        <v>8</v>
      </c>
      <c r="FA5" s="88"/>
      <c r="FB5" s="88"/>
    </row>
    <row r="6" spans="1:158" ht="21.75" customHeight="1">
      <c r="A6" s="45"/>
      <c r="B6" s="321" t="s">
        <v>9</v>
      </c>
      <c r="C6" s="321"/>
      <c r="D6" s="326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44"/>
      <c r="P6" s="44"/>
      <c r="Q6" s="44"/>
      <c r="R6" s="44"/>
      <c r="S6" s="44"/>
      <c r="T6" s="44"/>
      <c r="U6" s="44"/>
      <c r="V6" s="44"/>
      <c r="W6" s="44"/>
      <c r="X6" s="333" t="s">
        <v>0</v>
      </c>
      <c r="Y6" s="333"/>
      <c r="Z6" s="41"/>
      <c r="AA6" s="41"/>
      <c r="AB6" s="41"/>
      <c r="AC6" s="41"/>
      <c r="AD6" s="48"/>
      <c r="AE6" s="48"/>
      <c r="AF6" s="48"/>
      <c r="AG6" s="48"/>
      <c r="AH6" s="49"/>
      <c r="AI6" s="41"/>
      <c r="AJ6" s="41"/>
      <c r="AK6" s="41"/>
      <c r="AL6" s="41"/>
      <c r="AM6" s="41"/>
      <c r="AN6" s="41"/>
      <c r="AO6" s="41"/>
      <c r="AP6" s="41"/>
      <c r="AQ6" s="41"/>
      <c r="DN6" s="3">
        <v>2</v>
      </c>
      <c r="DO6" s="3" t="s">
        <v>10</v>
      </c>
      <c r="FA6" s="88"/>
      <c r="FB6" s="88"/>
    </row>
    <row r="7" spans="1:158" ht="21.75" customHeight="1">
      <c r="A7" s="321" t="s">
        <v>151</v>
      </c>
      <c r="B7" s="321"/>
      <c r="C7" s="321"/>
      <c r="D7" s="321"/>
      <c r="E7" s="332"/>
      <c r="F7" s="332"/>
      <c r="G7" s="332"/>
      <c r="H7" s="332"/>
      <c r="I7" s="332"/>
      <c r="J7" s="332"/>
      <c r="K7" s="332"/>
      <c r="L7" s="332"/>
      <c r="M7" s="332"/>
      <c r="N7" s="334">
        <f>AK7</f>
      </c>
      <c r="O7" s="334"/>
      <c r="P7" s="334"/>
      <c r="Q7" s="334"/>
      <c r="R7" s="334"/>
      <c r="S7" s="334"/>
      <c r="T7" s="334"/>
      <c r="U7" s="334"/>
      <c r="V7" s="334"/>
      <c r="W7" s="44"/>
      <c r="X7" s="335"/>
      <c r="Y7" s="335"/>
      <c r="Z7" s="335"/>
      <c r="AA7" s="335"/>
      <c r="AB7" s="335"/>
      <c r="AC7" s="335"/>
      <c r="AD7" s="335"/>
      <c r="AE7" s="335"/>
      <c r="AF7" s="335"/>
      <c r="AG7" s="335"/>
      <c r="AH7" s="335"/>
      <c r="AI7" s="41"/>
      <c r="AJ7" s="41"/>
      <c r="AK7" s="41">
        <f>IF(AND(G8=4600,E7=""),"児童の場合は、児童氏名を入力してください","")</f>
      </c>
      <c r="AL7" s="41"/>
      <c r="AM7" s="41"/>
      <c r="AN7" s="41"/>
      <c r="AO7" s="41"/>
      <c r="AP7" s="41"/>
      <c r="AQ7" s="41"/>
      <c r="DN7" s="3" t="s">
        <v>11</v>
      </c>
      <c r="DO7" s="3" t="s">
        <v>12</v>
      </c>
      <c r="FA7" s="88"/>
      <c r="FB7" s="88"/>
    </row>
    <row r="8" spans="1:158" ht="21.75" customHeight="1">
      <c r="A8" s="50" t="s">
        <v>13</v>
      </c>
      <c r="B8" s="321" t="s">
        <v>14</v>
      </c>
      <c r="C8" s="321"/>
      <c r="D8" s="321"/>
      <c r="E8" s="326"/>
      <c r="F8" s="326"/>
      <c r="G8" s="327"/>
      <c r="H8" s="327"/>
      <c r="I8" s="327"/>
      <c r="J8" s="327"/>
      <c r="K8" s="327"/>
      <c r="L8" s="77" t="s">
        <v>15</v>
      </c>
      <c r="M8" s="51"/>
      <c r="N8" s="328" t="str">
        <f>AK14</f>
        <v>！利用者負担月額上限を入力してください。</v>
      </c>
      <c r="O8" s="328"/>
      <c r="P8" s="328"/>
      <c r="Q8" s="328"/>
      <c r="R8" s="328"/>
      <c r="S8" s="328"/>
      <c r="T8" s="328"/>
      <c r="U8" s="328"/>
      <c r="V8" s="328"/>
      <c r="W8" s="44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41"/>
      <c r="AJ8" s="41"/>
      <c r="AK8" s="41"/>
      <c r="AL8" s="41"/>
      <c r="AM8" s="41"/>
      <c r="AN8" s="41"/>
      <c r="AO8" s="41"/>
      <c r="AP8" s="41"/>
      <c r="AQ8" s="41"/>
      <c r="DN8" s="3" t="s">
        <v>16</v>
      </c>
      <c r="DO8" s="3" t="s">
        <v>17</v>
      </c>
      <c r="FA8" s="88"/>
      <c r="FB8" s="88"/>
    </row>
    <row r="9" spans="1:158" ht="19.5" customHeight="1">
      <c r="A9" s="321" t="s">
        <v>18</v>
      </c>
      <c r="B9" s="321"/>
      <c r="C9" s="321"/>
      <c r="D9" s="321"/>
      <c r="E9" s="330" t="s">
        <v>142</v>
      </c>
      <c r="F9" s="330"/>
      <c r="G9" s="330"/>
      <c r="H9" s="330"/>
      <c r="I9" s="330"/>
      <c r="J9" s="330"/>
      <c r="K9" s="330"/>
      <c r="L9" s="330"/>
      <c r="M9" s="44"/>
      <c r="N9" s="328"/>
      <c r="O9" s="328"/>
      <c r="P9" s="328"/>
      <c r="Q9" s="328"/>
      <c r="R9" s="328"/>
      <c r="S9" s="328"/>
      <c r="T9" s="328"/>
      <c r="U9" s="328"/>
      <c r="V9" s="328"/>
      <c r="W9" s="44"/>
      <c r="X9" s="331" t="s">
        <v>1</v>
      </c>
      <c r="Y9" s="331"/>
      <c r="Z9" s="332"/>
      <c r="AA9" s="332"/>
      <c r="AB9" s="332"/>
      <c r="AC9" s="332"/>
      <c r="AD9" s="332"/>
      <c r="AE9" s="332"/>
      <c r="AF9" s="332"/>
      <c r="AG9" s="332"/>
      <c r="AH9" s="332"/>
      <c r="AI9" s="41"/>
      <c r="AJ9" s="41"/>
      <c r="AK9" s="41"/>
      <c r="AL9" s="41"/>
      <c r="AM9" s="41"/>
      <c r="AN9" s="41"/>
      <c r="AO9" s="41"/>
      <c r="AP9" s="41"/>
      <c r="AQ9" s="41"/>
      <c r="DN9" s="3" t="s">
        <v>19</v>
      </c>
      <c r="DO9" s="3" t="s">
        <v>20</v>
      </c>
      <c r="FA9" s="88"/>
      <c r="FB9" s="88"/>
    </row>
    <row r="10" spans="1:158" ht="21.75" customHeight="1">
      <c r="A10" s="321" t="s">
        <v>150</v>
      </c>
      <c r="B10" s="322"/>
      <c r="C10" s="322"/>
      <c r="D10" s="322"/>
      <c r="E10" s="70"/>
      <c r="F10" s="71">
        <v>1</v>
      </c>
      <c r="G10" s="323"/>
      <c r="H10" s="323"/>
      <c r="I10" s="80">
        <v>2</v>
      </c>
      <c r="J10" s="324"/>
      <c r="K10" s="324"/>
      <c r="L10" s="71"/>
      <c r="M10" s="93"/>
      <c r="N10" s="325">
        <f>AK11</f>
      </c>
      <c r="O10" s="325"/>
      <c r="P10" s="325"/>
      <c r="Q10" s="325"/>
      <c r="R10" s="325"/>
      <c r="S10" s="325"/>
      <c r="T10" s="325"/>
      <c r="U10" s="325"/>
      <c r="V10" s="325"/>
      <c r="W10" s="83"/>
      <c r="X10" s="336" t="s">
        <v>155</v>
      </c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84"/>
      <c r="AJ10" s="41"/>
      <c r="AK10" s="41"/>
      <c r="AL10" s="41"/>
      <c r="AM10" s="41"/>
      <c r="AN10" s="41"/>
      <c r="AO10" s="41"/>
      <c r="AP10" s="41"/>
      <c r="AQ10" s="41"/>
      <c r="DN10" s="3"/>
      <c r="DO10" s="3"/>
      <c r="FA10" s="88"/>
      <c r="FB10" s="88"/>
    </row>
    <row r="11" spans="1:158" ht="21.75" customHeight="1">
      <c r="A11" s="321" t="s">
        <v>144</v>
      </c>
      <c r="B11" s="322"/>
      <c r="C11" s="322"/>
      <c r="D11" s="322"/>
      <c r="E11" s="70"/>
      <c r="F11" s="71">
        <v>1</v>
      </c>
      <c r="G11" s="323"/>
      <c r="H11" s="323"/>
      <c r="I11" s="80">
        <v>2</v>
      </c>
      <c r="J11" s="324"/>
      <c r="K11" s="324"/>
      <c r="L11" s="94"/>
      <c r="M11" s="95"/>
      <c r="N11" s="325"/>
      <c r="O11" s="325"/>
      <c r="P11" s="325"/>
      <c r="Q11" s="325"/>
      <c r="R11" s="325"/>
      <c r="S11" s="325"/>
      <c r="T11" s="325"/>
      <c r="U11" s="325"/>
      <c r="V11" s="325"/>
      <c r="W11" s="85"/>
      <c r="X11" s="337"/>
      <c r="Y11" s="337"/>
      <c r="Z11" s="337"/>
      <c r="AA11" s="337"/>
      <c r="AB11" s="337"/>
      <c r="AC11" s="337"/>
      <c r="AD11" s="337"/>
      <c r="AE11" s="337"/>
      <c r="AF11" s="337"/>
      <c r="AG11" s="337"/>
      <c r="AH11" s="337"/>
      <c r="AI11" s="84"/>
      <c r="AJ11" s="41"/>
      <c r="AK11" s="41">
        <f>IF(OR(G11&gt;G10,J11&gt;J10,M11&gt;M10),"!契約時間が支給決定時間を超過しています。","")</f>
      </c>
      <c r="AL11" s="41"/>
      <c r="AM11" s="41"/>
      <c r="AN11" s="41"/>
      <c r="AO11" s="41"/>
      <c r="AP11" s="41"/>
      <c r="AQ11" s="41"/>
      <c r="BW11" s="5" t="s">
        <v>21</v>
      </c>
      <c r="BX11" s="6">
        <v>0.5</v>
      </c>
      <c r="BY11" s="6">
        <v>1</v>
      </c>
      <c r="BZ11" s="6">
        <v>1.5</v>
      </c>
      <c r="CA11" s="6">
        <v>2</v>
      </c>
      <c r="CB11" s="6">
        <v>2.5</v>
      </c>
      <c r="CC11" s="6">
        <v>3</v>
      </c>
      <c r="CD11" s="6">
        <v>3.5</v>
      </c>
      <c r="CE11" s="6">
        <v>4</v>
      </c>
      <c r="CF11" s="6">
        <v>4.5</v>
      </c>
      <c r="CG11" s="6">
        <v>5</v>
      </c>
      <c r="CH11" s="6"/>
      <c r="CI11" s="6">
        <v>5.5</v>
      </c>
      <c r="CJ11" s="6">
        <v>6</v>
      </c>
      <c r="CK11" s="6">
        <v>6.5</v>
      </c>
      <c r="CL11" s="6">
        <v>7</v>
      </c>
      <c r="CM11" s="6">
        <v>7.5</v>
      </c>
      <c r="CN11" s="6">
        <v>8</v>
      </c>
      <c r="CO11" s="6">
        <v>8.5</v>
      </c>
      <c r="CP11" s="6">
        <v>9</v>
      </c>
      <c r="CQ11" s="6">
        <v>9.5</v>
      </c>
      <c r="CR11" s="6">
        <v>10</v>
      </c>
      <c r="CS11" s="6">
        <v>10.5</v>
      </c>
      <c r="CT11" s="6">
        <v>11</v>
      </c>
      <c r="CU11" s="6">
        <v>11.5</v>
      </c>
      <c r="CV11" s="6">
        <v>12</v>
      </c>
      <c r="CW11" s="6">
        <v>12.5</v>
      </c>
      <c r="CX11" s="6">
        <v>13</v>
      </c>
      <c r="CY11" s="6">
        <v>13.5</v>
      </c>
      <c r="CZ11" s="6">
        <v>14</v>
      </c>
      <c r="DA11" s="6">
        <v>14.5</v>
      </c>
      <c r="DB11" s="6">
        <v>15</v>
      </c>
      <c r="DC11" s="6">
        <v>15.5</v>
      </c>
      <c r="DD11" s="6">
        <v>16</v>
      </c>
      <c r="DE11" s="6"/>
      <c r="DF11" s="6"/>
      <c r="DG11" s="6">
        <v>16.5</v>
      </c>
      <c r="DH11" s="6"/>
      <c r="DI11" s="6"/>
      <c r="DJ11" s="6"/>
      <c r="DK11" s="6"/>
      <c r="DL11" s="6">
        <v>17</v>
      </c>
      <c r="DM11" s="6"/>
      <c r="DN11" s="6">
        <v>17.5</v>
      </c>
      <c r="DO11" s="6">
        <v>18</v>
      </c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FA11" s="88"/>
      <c r="FB11" s="88"/>
    </row>
    <row r="12" spans="1:158" ht="21.75" customHeight="1">
      <c r="A12" s="44"/>
      <c r="B12" s="314" t="s">
        <v>143</v>
      </c>
      <c r="C12" s="314"/>
      <c r="D12" s="314"/>
      <c r="E12" s="86"/>
      <c r="F12" s="81">
        <v>1</v>
      </c>
      <c r="G12" s="315">
        <f>AK20</f>
      </c>
      <c r="H12" s="315"/>
      <c r="I12" s="81">
        <v>2</v>
      </c>
      <c r="J12" s="315">
        <f>AM20</f>
      </c>
      <c r="K12" s="315"/>
      <c r="L12" s="91"/>
      <c r="M12" s="92"/>
      <c r="N12" s="87"/>
      <c r="O12" s="316" t="s">
        <v>152</v>
      </c>
      <c r="P12" s="317"/>
      <c r="Q12" s="317"/>
      <c r="R12" s="317"/>
      <c r="S12" s="317"/>
      <c r="T12" s="317"/>
      <c r="U12" s="317"/>
      <c r="V12" s="317"/>
      <c r="W12" s="85"/>
      <c r="X12" s="337"/>
      <c r="Y12" s="337"/>
      <c r="Z12" s="337"/>
      <c r="AA12" s="337"/>
      <c r="AB12" s="337"/>
      <c r="AC12" s="337"/>
      <c r="AD12" s="337"/>
      <c r="AE12" s="337"/>
      <c r="AF12" s="337"/>
      <c r="AG12" s="337"/>
      <c r="AH12" s="337"/>
      <c r="AI12" s="84"/>
      <c r="AJ12" s="41"/>
      <c r="AK12" s="41">
        <f>IF(AND(G12&lt;&gt;"",G12&gt;G11),1,0)</f>
        <v>0</v>
      </c>
      <c r="AL12" s="41">
        <f>IF(AND(J12&lt;&gt;"",J12&gt;J11),1,0)</f>
        <v>0</v>
      </c>
      <c r="AM12" s="41">
        <f>IF(AND(M12&lt;&gt;"",M12&gt;M11),1,0)</f>
        <v>0</v>
      </c>
      <c r="AN12" s="41">
        <f>SUM(AK12:AM12)</f>
        <v>0</v>
      </c>
      <c r="AO12" s="41"/>
      <c r="AP12" s="41"/>
      <c r="AQ12" s="41"/>
      <c r="BW12" s="5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FA12" s="88"/>
      <c r="FB12" s="88"/>
    </row>
    <row r="13" spans="1:158" ht="16.5" customHeight="1">
      <c r="A13" s="44"/>
      <c r="B13" s="318">
        <f>AK13</f>
      </c>
      <c r="C13" s="318"/>
      <c r="D13" s="318"/>
      <c r="E13" s="318"/>
      <c r="F13" s="318"/>
      <c r="G13" s="318"/>
      <c r="H13" s="318"/>
      <c r="I13" s="318"/>
      <c r="J13" s="318"/>
      <c r="K13" s="318"/>
      <c r="L13" s="319"/>
      <c r="M13" s="319"/>
      <c r="N13" s="87"/>
      <c r="O13" s="317"/>
      <c r="P13" s="317"/>
      <c r="Q13" s="317"/>
      <c r="R13" s="317"/>
      <c r="S13" s="317"/>
      <c r="T13" s="317"/>
      <c r="U13" s="317"/>
      <c r="V13" s="317"/>
      <c r="W13" s="85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37"/>
      <c r="AI13" s="84"/>
      <c r="AJ13" s="41"/>
      <c r="AK13" s="41">
        <f>IF(AN12&gt;0,"！実績時間が契約時間を超過しています。","")</f>
      </c>
      <c r="AL13" s="41"/>
      <c r="AM13" s="41"/>
      <c r="AN13" s="41"/>
      <c r="AO13" s="41"/>
      <c r="AP13" s="41"/>
      <c r="AQ13" s="41"/>
      <c r="BW13" s="5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FA13" s="88"/>
      <c r="FB13" s="88"/>
    </row>
    <row r="14" spans="1:158" ht="15.75" customHeight="1" thickBot="1">
      <c r="A14" s="41"/>
      <c r="B14" s="84"/>
      <c r="C14" s="84"/>
      <c r="D14" s="84"/>
      <c r="E14" s="320">
        <f>AP88</f>
      </c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84"/>
      <c r="X14" s="337"/>
      <c r="Y14" s="337"/>
      <c r="Z14" s="337"/>
      <c r="AA14" s="337"/>
      <c r="AB14" s="337"/>
      <c r="AC14" s="337"/>
      <c r="AD14" s="337"/>
      <c r="AE14" s="337"/>
      <c r="AF14" s="337"/>
      <c r="AG14" s="337"/>
      <c r="AH14" s="337"/>
      <c r="AI14" s="84"/>
      <c r="AJ14" s="41"/>
      <c r="AK14" s="41" t="str">
        <f>IF(G8="","！利用者負担月額上限を入力してください。","")</f>
        <v>！利用者負担月額上限を入力してください。</v>
      </c>
      <c r="AL14" s="41"/>
      <c r="AM14" s="41"/>
      <c r="AN14" s="41"/>
      <c r="AO14" s="41"/>
      <c r="AP14" s="41"/>
      <c r="AQ14" s="41"/>
      <c r="BW14" s="313">
        <v>3</v>
      </c>
      <c r="BX14" s="313">
        <v>3</v>
      </c>
      <c r="BY14" s="313">
        <v>3</v>
      </c>
      <c r="BZ14" s="313">
        <v>3</v>
      </c>
      <c r="CA14" s="313">
        <v>3</v>
      </c>
      <c r="CB14" s="313">
        <v>3</v>
      </c>
      <c r="CC14" s="313">
        <v>3</v>
      </c>
      <c r="CD14" s="313">
        <v>3</v>
      </c>
      <c r="CE14" s="313">
        <v>3</v>
      </c>
      <c r="CF14" s="313">
        <v>3</v>
      </c>
      <c r="CG14" s="313">
        <v>3</v>
      </c>
      <c r="CH14" s="7"/>
      <c r="CI14" s="313">
        <v>3</v>
      </c>
      <c r="CJ14" s="288">
        <v>2</v>
      </c>
      <c r="CK14" s="288">
        <v>2</v>
      </c>
      <c r="CL14" s="288">
        <v>2</v>
      </c>
      <c r="CM14" s="288">
        <v>2</v>
      </c>
      <c r="CN14" s="312">
        <v>1</v>
      </c>
      <c r="CO14" s="312">
        <v>1</v>
      </c>
      <c r="CP14" s="312">
        <v>1</v>
      </c>
      <c r="CQ14" s="312">
        <v>1</v>
      </c>
      <c r="CR14" s="312">
        <v>1</v>
      </c>
      <c r="CS14" s="312">
        <v>1</v>
      </c>
      <c r="CT14" s="312">
        <v>1</v>
      </c>
      <c r="CU14" s="312">
        <v>1</v>
      </c>
      <c r="CV14" s="312">
        <v>1</v>
      </c>
      <c r="CW14" s="312">
        <v>1</v>
      </c>
      <c r="CX14" s="312">
        <v>1</v>
      </c>
      <c r="CY14" s="312">
        <v>1</v>
      </c>
      <c r="CZ14" s="312">
        <v>1</v>
      </c>
      <c r="DA14" s="312">
        <v>1</v>
      </c>
      <c r="DB14" s="312">
        <v>1</v>
      </c>
      <c r="DC14" s="312">
        <v>1</v>
      </c>
      <c r="DD14" s="312">
        <v>1</v>
      </c>
      <c r="DE14" s="9"/>
      <c r="DF14" s="9"/>
      <c r="DG14" s="312">
        <v>1</v>
      </c>
      <c r="DH14" s="9"/>
      <c r="DI14" s="9"/>
      <c r="DJ14" s="9"/>
      <c r="DK14" s="9"/>
      <c r="DL14" s="312">
        <v>1</v>
      </c>
      <c r="DM14" s="9"/>
      <c r="DN14" s="312">
        <v>1</v>
      </c>
      <c r="DO14" s="288">
        <v>2</v>
      </c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FA14" s="88"/>
      <c r="FB14" s="88"/>
    </row>
    <row r="15" spans="1:158" ht="34.5" customHeight="1" thickBot="1">
      <c r="A15" s="237" t="s">
        <v>2</v>
      </c>
      <c r="B15" s="237" t="s">
        <v>22</v>
      </c>
      <c r="C15" s="291" t="s">
        <v>23</v>
      </c>
      <c r="D15" s="292"/>
      <c r="E15" s="297" t="s">
        <v>24</v>
      </c>
      <c r="F15" s="298"/>
      <c r="G15" s="298"/>
      <c r="H15" s="298"/>
      <c r="I15" s="298"/>
      <c r="J15" s="298"/>
      <c r="K15" s="298"/>
      <c r="L15" s="299"/>
      <c r="M15" s="300" t="s">
        <v>141</v>
      </c>
      <c r="N15" s="301"/>
      <c r="O15" s="302" t="s">
        <v>25</v>
      </c>
      <c r="P15" s="298"/>
      <c r="Q15" s="298"/>
      <c r="R15" s="298"/>
      <c r="S15" s="298"/>
      <c r="T15" s="298"/>
      <c r="U15" s="298"/>
      <c r="V15" s="299"/>
      <c r="W15" s="303" t="s">
        <v>26</v>
      </c>
      <c r="X15" s="115"/>
      <c r="Y15" s="115"/>
      <c r="Z15" s="115"/>
      <c r="AA15" s="115"/>
      <c r="AB15" s="115"/>
      <c r="AC15" s="304" t="s">
        <v>27</v>
      </c>
      <c r="AD15" s="305"/>
      <c r="AE15" s="306" t="s">
        <v>154</v>
      </c>
      <c r="AF15" s="307"/>
      <c r="AG15" s="292"/>
      <c r="AH15" s="274"/>
      <c r="AI15" s="274"/>
      <c r="AJ15" s="68"/>
      <c r="AK15" s="68"/>
      <c r="AL15" s="68"/>
      <c r="AM15" s="68"/>
      <c r="AN15" s="68"/>
      <c r="AO15" s="68"/>
      <c r="AP15" s="68"/>
      <c r="AQ15" s="68"/>
      <c r="BW15" s="313"/>
      <c r="BX15" s="313"/>
      <c r="BY15" s="313"/>
      <c r="BZ15" s="313"/>
      <c r="CA15" s="313"/>
      <c r="CB15" s="313"/>
      <c r="CC15" s="313"/>
      <c r="CD15" s="313"/>
      <c r="CE15" s="313"/>
      <c r="CF15" s="313"/>
      <c r="CG15" s="313"/>
      <c r="CH15" s="7"/>
      <c r="CI15" s="313"/>
      <c r="CJ15" s="288"/>
      <c r="CK15" s="288"/>
      <c r="CL15" s="288"/>
      <c r="CM15" s="288"/>
      <c r="CN15" s="312"/>
      <c r="CO15" s="312"/>
      <c r="CP15" s="312"/>
      <c r="CQ15" s="312"/>
      <c r="CR15" s="312"/>
      <c r="CS15" s="312"/>
      <c r="CT15" s="312"/>
      <c r="CU15" s="312"/>
      <c r="CV15" s="312"/>
      <c r="CW15" s="312"/>
      <c r="CX15" s="312"/>
      <c r="CY15" s="312"/>
      <c r="CZ15" s="312"/>
      <c r="DA15" s="312"/>
      <c r="DB15" s="312"/>
      <c r="DC15" s="312"/>
      <c r="DD15" s="312"/>
      <c r="DE15" s="9"/>
      <c r="DF15" s="9"/>
      <c r="DG15" s="312"/>
      <c r="DH15" s="9"/>
      <c r="DI15" s="9"/>
      <c r="DJ15" s="9"/>
      <c r="DK15" s="9"/>
      <c r="DL15" s="312"/>
      <c r="DM15" s="9"/>
      <c r="DN15" s="312"/>
      <c r="DO15" s="28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FA15" s="88"/>
      <c r="FB15" s="88"/>
    </row>
    <row r="16" spans="1:158" ht="13.5">
      <c r="A16" s="289"/>
      <c r="B16" s="289"/>
      <c r="C16" s="293"/>
      <c r="D16" s="294"/>
      <c r="E16" s="275" t="s">
        <v>28</v>
      </c>
      <c r="F16" s="276"/>
      <c r="G16" s="276"/>
      <c r="H16" s="277"/>
      <c r="I16" s="275" t="s">
        <v>29</v>
      </c>
      <c r="J16" s="276"/>
      <c r="K16" s="276"/>
      <c r="L16" s="281"/>
      <c r="M16" s="283">
        <v>1</v>
      </c>
      <c r="N16" s="203">
        <v>2</v>
      </c>
      <c r="O16" s="285" t="s">
        <v>28</v>
      </c>
      <c r="P16" s="276"/>
      <c r="Q16" s="276"/>
      <c r="R16" s="277"/>
      <c r="S16" s="275" t="s">
        <v>29</v>
      </c>
      <c r="T16" s="276"/>
      <c r="U16" s="276"/>
      <c r="V16" s="281"/>
      <c r="W16" s="286" t="s">
        <v>30</v>
      </c>
      <c r="X16" s="287"/>
      <c r="Y16" s="264" t="s">
        <v>31</v>
      </c>
      <c r="Z16" s="287"/>
      <c r="AA16" s="264" t="s">
        <v>32</v>
      </c>
      <c r="AB16" s="287"/>
      <c r="AC16" s="264" t="s">
        <v>33</v>
      </c>
      <c r="AD16" s="265"/>
      <c r="AE16" s="308"/>
      <c r="AF16" s="309"/>
      <c r="AG16" s="294"/>
      <c r="AH16" s="274"/>
      <c r="AI16" s="274"/>
      <c r="AJ16" s="68"/>
      <c r="AK16" s="68"/>
      <c r="AL16" s="68"/>
      <c r="AM16" s="68"/>
      <c r="AN16" s="66" t="s">
        <v>147</v>
      </c>
      <c r="AO16" s="68"/>
      <c r="AP16" s="68"/>
      <c r="AQ16" s="68"/>
      <c r="BZ16" s="148" t="s">
        <v>34</v>
      </c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 t="s">
        <v>35</v>
      </c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4"/>
      <c r="DI16" s="4"/>
      <c r="DJ16" s="4"/>
      <c r="DK16" s="4"/>
      <c r="DL16" s="148" t="s">
        <v>36</v>
      </c>
      <c r="DM16" s="148"/>
      <c r="DN16" s="148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FA16" s="88"/>
      <c r="FB16" s="88"/>
    </row>
    <row r="17" spans="1:158" ht="14.25" thickBot="1">
      <c r="A17" s="290"/>
      <c r="B17" s="290"/>
      <c r="C17" s="295"/>
      <c r="D17" s="296"/>
      <c r="E17" s="278"/>
      <c r="F17" s="279"/>
      <c r="G17" s="279"/>
      <c r="H17" s="280"/>
      <c r="I17" s="278"/>
      <c r="J17" s="279"/>
      <c r="K17" s="279"/>
      <c r="L17" s="282"/>
      <c r="M17" s="284"/>
      <c r="N17" s="279"/>
      <c r="O17" s="284"/>
      <c r="P17" s="279"/>
      <c r="Q17" s="279"/>
      <c r="R17" s="280"/>
      <c r="S17" s="278"/>
      <c r="T17" s="279"/>
      <c r="U17" s="279"/>
      <c r="V17" s="282"/>
      <c r="W17" s="52" t="s">
        <v>37</v>
      </c>
      <c r="X17" s="53" t="s">
        <v>38</v>
      </c>
      <c r="Y17" s="53" t="s">
        <v>37</v>
      </c>
      <c r="Z17" s="53" t="s">
        <v>38</v>
      </c>
      <c r="AA17" s="53" t="s">
        <v>37</v>
      </c>
      <c r="AB17" s="53" t="s">
        <v>38</v>
      </c>
      <c r="AC17" s="53" t="s">
        <v>37</v>
      </c>
      <c r="AD17" s="54" t="s">
        <v>38</v>
      </c>
      <c r="AE17" s="310"/>
      <c r="AF17" s="311"/>
      <c r="AG17" s="296"/>
      <c r="AH17" s="274"/>
      <c r="AI17" s="274"/>
      <c r="AJ17" s="68"/>
      <c r="AK17" s="68">
        <v>1</v>
      </c>
      <c r="AL17" s="68">
        <v>2</v>
      </c>
      <c r="AM17" s="66">
        <v>3</v>
      </c>
      <c r="AN17" s="66" t="s">
        <v>148</v>
      </c>
      <c r="AO17" s="66" t="s">
        <v>143</v>
      </c>
      <c r="AP17" s="66" t="s">
        <v>149</v>
      </c>
      <c r="AR17" s="13"/>
      <c r="AS17" s="10" t="s">
        <v>39</v>
      </c>
      <c r="AT17" s="10" t="s">
        <v>40</v>
      </c>
      <c r="AU17" s="10" t="s">
        <v>41</v>
      </c>
      <c r="AV17" s="10" t="s">
        <v>42</v>
      </c>
      <c r="AW17" s="10" t="s">
        <v>43</v>
      </c>
      <c r="AX17" s="10" t="s">
        <v>44</v>
      </c>
      <c r="AY17" s="10" t="s">
        <v>45</v>
      </c>
      <c r="AZ17" s="10" t="s">
        <v>46</v>
      </c>
      <c r="BA17" s="10" t="s">
        <v>47</v>
      </c>
      <c r="BB17">
        <v>1</v>
      </c>
      <c r="BC17">
        <v>2</v>
      </c>
      <c r="BD17">
        <v>3</v>
      </c>
      <c r="BE17">
        <v>1</v>
      </c>
      <c r="BF17">
        <v>2</v>
      </c>
      <c r="BG17">
        <v>3</v>
      </c>
      <c r="BH17">
        <v>1</v>
      </c>
      <c r="BI17">
        <v>2</v>
      </c>
      <c r="BJ17">
        <v>3</v>
      </c>
      <c r="BL17" t="s">
        <v>48</v>
      </c>
      <c r="BW17" t="s">
        <v>49</v>
      </c>
      <c r="CI17" t="s">
        <v>50</v>
      </c>
      <c r="CJ17" t="s">
        <v>51</v>
      </c>
      <c r="CK17" t="s">
        <v>52</v>
      </c>
      <c r="CL17" t="s">
        <v>53</v>
      </c>
      <c r="CM17" t="s">
        <v>54</v>
      </c>
      <c r="CN17" t="s">
        <v>55</v>
      </c>
      <c r="CO17" t="s">
        <v>56</v>
      </c>
      <c r="CP17" t="s">
        <v>57</v>
      </c>
      <c r="CQ17" t="s">
        <v>58</v>
      </c>
      <c r="CR17" t="s">
        <v>59</v>
      </c>
      <c r="CS17" t="s">
        <v>60</v>
      </c>
      <c r="CT17" t="s">
        <v>61</v>
      </c>
      <c r="CU17" t="s">
        <v>62</v>
      </c>
      <c r="CV17" t="s">
        <v>63</v>
      </c>
      <c r="CW17" t="s">
        <v>58</v>
      </c>
      <c r="CZ17" t="s">
        <v>59</v>
      </c>
      <c r="DC17" t="s">
        <v>60</v>
      </c>
      <c r="DD17" t="s">
        <v>37</v>
      </c>
      <c r="DE17" t="s">
        <v>64</v>
      </c>
      <c r="DG17" t="s">
        <v>38</v>
      </c>
      <c r="DH17" t="s">
        <v>65</v>
      </c>
      <c r="DI17" t="s">
        <v>66</v>
      </c>
      <c r="DJ17" t="s">
        <v>67</v>
      </c>
      <c r="DL17" t="s">
        <v>68</v>
      </c>
      <c r="DM17" t="s">
        <v>69</v>
      </c>
      <c r="DN17" t="s">
        <v>48</v>
      </c>
      <c r="DO17" t="s">
        <v>49</v>
      </c>
      <c r="DP17" t="s">
        <v>70</v>
      </c>
      <c r="DQ17" t="s">
        <v>71</v>
      </c>
      <c r="DR17" t="s">
        <v>72</v>
      </c>
      <c r="DS17" t="s">
        <v>73</v>
      </c>
      <c r="DU17" t="s">
        <v>74</v>
      </c>
      <c r="DV17" t="s">
        <v>75</v>
      </c>
      <c r="DW17" t="s">
        <v>76</v>
      </c>
      <c r="DX17" s="11" t="s">
        <v>77</v>
      </c>
      <c r="DY17" t="s">
        <v>78</v>
      </c>
      <c r="DZ17" t="s">
        <v>79</v>
      </c>
      <c r="EA17" t="s">
        <v>80</v>
      </c>
      <c r="EC17" t="s">
        <v>81</v>
      </c>
      <c r="ED17" t="s">
        <v>82</v>
      </c>
      <c r="EE17" t="s">
        <v>83</v>
      </c>
      <c r="EF17" t="s">
        <v>49</v>
      </c>
      <c r="EG17" t="s">
        <v>84</v>
      </c>
      <c r="EJ17" t="s">
        <v>85</v>
      </c>
      <c r="EK17" t="s">
        <v>86</v>
      </c>
      <c r="EM17" t="s">
        <v>70</v>
      </c>
      <c r="EN17" t="s">
        <v>87</v>
      </c>
      <c r="EO17" t="s">
        <v>88</v>
      </c>
      <c r="EP17" t="s">
        <v>82</v>
      </c>
      <c r="EQ17" t="s">
        <v>89</v>
      </c>
      <c r="ER17" t="s">
        <v>90</v>
      </c>
      <c r="ES17" t="s">
        <v>91</v>
      </c>
      <c r="ET17" t="s">
        <v>92</v>
      </c>
      <c r="EV17" t="s">
        <v>93</v>
      </c>
      <c r="EW17" t="s">
        <v>94</v>
      </c>
      <c r="EX17" t="s">
        <v>95</v>
      </c>
      <c r="EY17" t="s">
        <v>96</v>
      </c>
      <c r="EZ17" t="s">
        <v>97</v>
      </c>
      <c r="FA17" s="88"/>
      <c r="FB17" s="88"/>
    </row>
    <row r="18" spans="1:161" ht="10.5" customHeight="1" thickBot="1" thickTop="1">
      <c r="A18" s="266"/>
      <c r="B18" s="268"/>
      <c r="C18" s="270"/>
      <c r="D18" s="271"/>
      <c r="E18" s="256"/>
      <c r="F18" s="258" t="s">
        <v>98</v>
      </c>
      <c r="G18" s="259"/>
      <c r="H18" s="254" t="s">
        <v>99</v>
      </c>
      <c r="I18" s="256"/>
      <c r="J18" s="258" t="s">
        <v>98</v>
      </c>
      <c r="K18" s="259"/>
      <c r="L18" s="261" t="s">
        <v>99</v>
      </c>
      <c r="M18" s="263"/>
      <c r="N18" s="251"/>
      <c r="O18" s="248">
        <f>IF(E18="","",IF(G18&gt;=45,E18+1,E18))</f>
      </c>
      <c r="P18" s="247" t="s">
        <v>98</v>
      </c>
      <c r="Q18" s="248">
        <f>IF(G18="","",IF(AND(G18&gt;=0,G18&lt;15),0,IF(AND(G18&gt;=15,G18&lt;30),30,IF(AND(G18&gt;=30,G18&lt;45),30,IF(AND(G18&gt;=45,G18&lt;=59),0)))))</f>
      </c>
      <c r="R18" s="252" t="s">
        <v>99</v>
      </c>
      <c r="S18" s="253">
        <f>IF(I18="","",IF(K18&gt;=45,I18+1,I18))</f>
      </c>
      <c r="T18" s="247" t="s">
        <v>98</v>
      </c>
      <c r="U18" s="248">
        <f>IF(K18="","",IF(AND(K18&gt;=0,K18&lt;15),0,IF(AND(K18&gt;=15,K18&lt;30),30,IF(AND(K18&gt;=30,K18&lt;45),30,IF(AND(K18&gt;=45,K18&lt;=59),0)))))</f>
      </c>
      <c r="V18" s="249" t="s">
        <v>99</v>
      </c>
      <c r="W18" s="250" t="str">
        <f>IF(CU18=0," ",CU18)</f>
        <v> </v>
      </c>
      <c r="X18" s="196">
        <f>IF(AND(B16+1=B18,S16=24,U16=0,O18=0,Q18=0),"",IF(AND(B18+1=B20,S18=24,U18=0,O20=0,Q20=0),IF(DT18&lt;1.5,DT18,1.5),IF(CH18=0,"",CH18)))</f>
      </c>
      <c r="Y18" s="197">
        <f>IF(AND(DY18=1,EB18=0.5),DR18,IF(AND(EB18&gt;0.5,EB18&lt;1),"",IF(EB18&lt;=0,"",EC18)))</f>
      </c>
      <c r="Z18" s="196">
        <f>IF(Y18="","",IF(DY18=1,IF(EB18&lt;=0,"",EB18),EJ18))</f>
      </c>
      <c r="AA18" s="198">
        <f>IF(ER18&lt;=0,"",IF(DX18=EK18,IF(OR(DX18=0,EK18=0),"",EL18),EL18))</f>
      </c>
      <c r="AB18" s="196">
        <f>IF(OR(AA18="",ER18=0),"",ER18)</f>
      </c>
      <c r="AC18" s="239">
        <f>IF(OR(EK18=EU18,EU18=0,EK18=0),"",EV18)</f>
      </c>
      <c r="AD18" s="240">
        <f>IF(AC18&gt;0,IF(ES18=0,"",ES18),"")</f>
      </c>
      <c r="AE18" s="241">
        <f>IF(FA18="エラー","実績エラー","")</f>
      </c>
      <c r="AF18" s="242"/>
      <c r="AG18" s="243"/>
      <c r="AH18" s="234">
        <f>IF(AND(FA19="エラー",U18&lt;&gt;""),"実績エラー","")</f>
      </c>
      <c r="AI18" s="234"/>
      <c r="AJ18" s="44"/>
      <c r="AK18" s="194">
        <f>SUM(M18:M81,M83:M86)</f>
        <v>0</v>
      </c>
      <c r="AL18" s="194" t="e">
        <f>SUM(#REF!,#REF!)</f>
        <v>#REF!</v>
      </c>
      <c r="AM18" s="194">
        <f>SUM(N18:N81,N83:N86)</f>
        <v>0</v>
      </c>
      <c r="AN18" s="194">
        <f>SUM(M18:N19)</f>
        <v>0</v>
      </c>
      <c r="AO18" s="195">
        <f>SUM(X18,Z18,AB18,AD18)</f>
        <v>0</v>
      </c>
      <c r="AP18" s="194">
        <f>IF(AN18=AO18,0,1)</f>
        <v>0</v>
      </c>
      <c r="AQ18" s="44"/>
      <c r="AS18" s="148">
        <f>IF(W18=1,IF(X18=0.5,1,0),0)</f>
        <v>0</v>
      </c>
      <c r="AT18" s="148">
        <f>IF(W18=2,IF(X18=0.5,1,0),0)</f>
        <v>0</v>
      </c>
      <c r="AU18" s="148">
        <f>IF(W18=3,IF(X18=0.5,1,0),0)</f>
        <v>0</v>
      </c>
      <c r="AV18" s="148">
        <f>IF(W18=1,IF(X18=1,1,0),0)</f>
        <v>0</v>
      </c>
      <c r="AW18" s="148">
        <f>IF(W18=2,IF(X18=1,1,0),0)</f>
        <v>0</v>
      </c>
      <c r="AX18" s="148">
        <f>IF(W18=3,IF(X18=1,1,0),0)</f>
        <v>0</v>
      </c>
      <c r="AY18" s="148">
        <f>IF(W18=1,IF(X18=1.5,1,0),0)</f>
        <v>0</v>
      </c>
      <c r="AZ18" s="148">
        <f>IF(W18=2,IF(X18=1.5,1,0),0)</f>
        <v>0</v>
      </c>
      <c r="BA18" s="148">
        <f>IF(W18=3,IF(X18=1.5,1,0),0)</f>
        <v>0</v>
      </c>
      <c r="BB18" s="148">
        <f>IF(Y18=1,IF(Z18&gt;0,Z18/0.5,0),0)</f>
        <v>0</v>
      </c>
      <c r="BC18" s="148">
        <f>IF(Y18=2,IF(Z18&gt;0,Z18/0.5,0),0)</f>
        <v>0</v>
      </c>
      <c r="BD18" s="148">
        <f>IF(Y18=3,IF(Z18&gt;0,Z18/0.5,0),0)</f>
        <v>0</v>
      </c>
      <c r="BE18" s="148">
        <f>IF(AA18=1,IF(AB18&gt;0,AB18/0.5,0),0)</f>
        <v>0</v>
      </c>
      <c r="BF18" s="148">
        <f>IF(AA18=2,IF(AB18&gt;0,AB18/0.5,0),0)</f>
        <v>0</v>
      </c>
      <c r="BG18" s="148">
        <f>IF(AA18=3,IF(AB18&gt;0,AB18/0.5,0),0)</f>
        <v>0</v>
      </c>
      <c r="BH18" s="148">
        <f>IF(AC18=1,IF(AD18&gt;0,AD18/0.5,0),0)</f>
        <v>0</v>
      </c>
      <c r="BI18" s="148">
        <f>IF(AC18=2,IF(AD18&gt;0,AD18/0.5,0),0)</f>
        <v>0</v>
      </c>
      <c r="BJ18" s="148">
        <f>IF(AC18=3,IF(AD18&gt;0,AD18/0.5,0),0)</f>
        <v>0</v>
      </c>
      <c r="BL18" s="12">
        <f>IF(O18="","",O18)</f>
      </c>
      <c r="BM18" s="12">
        <f>IF(Q18="","",Q18)</f>
      </c>
      <c r="BN18" s="13"/>
      <c r="BO18" s="13" t="s">
        <v>58</v>
      </c>
      <c r="BP18" s="13" t="s">
        <v>100</v>
      </c>
      <c r="BQ18" s="13" t="s">
        <v>101</v>
      </c>
      <c r="BR18" s="13" t="s">
        <v>102</v>
      </c>
      <c r="BS18" s="13" t="s">
        <v>103</v>
      </c>
      <c r="BT18" s="13" t="s">
        <v>104</v>
      </c>
      <c r="BU18" s="13" t="s">
        <v>105</v>
      </c>
      <c r="BV18" s="13"/>
      <c r="BW18" s="14">
        <f>S18</f>
      </c>
      <c r="BX18" s="14">
        <f>IF(U18="","",U18)</f>
      </c>
      <c r="BZ18" t="s">
        <v>58</v>
      </c>
      <c r="CA18" t="s">
        <v>100</v>
      </c>
      <c r="CB18" t="s">
        <v>101</v>
      </c>
      <c r="CC18" t="s">
        <v>102</v>
      </c>
      <c r="CD18" t="s">
        <v>103</v>
      </c>
      <c r="CE18" t="s">
        <v>104</v>
      </c>
      <c r="CF18" t="s">
        <v>105</v>
      </c>
      <c r="CG18" s="15">
        <f>BY19-BN19</f>
        <v>0</v>
      </c>
      <c r="CH18" s="15">
        <f>IF(CG18&gt;1.5,1.5,CG18)</f>
        <v>0</v>
      </c>
      <c r="CI18" s="184">
        <f>IF(AND(CG19&gt;0,BN19=5,BN19&lt;8),1,0)</f>
        <v>0</v>
      </c>
      <c r="CJ18" s="183">
        <f>IF(AND(CG19&gt;0,BN19=5.5,BN19&lt;8),1,0)</f>
        <v>0</v>
      </c>
      <c r="CK18" s="183">
        <f>IF(AND(CG19&gt;0,BN19=7,BN19&lt;18),1,0)</f>
        <v>0</v>
      </c>
      <c r="CL18" s="186">
        <f>IF(AND(CG19&gt;0,BN19=7.5,BN19&lt;18),1,0)</f>
        <v>0</v>
      </c>
      <c r="CM18" s="186">
        <f>IF(AND(CG19&gt;0,BN19=17,BN19&lt;22),1,0)</f>
        <v>0</v>
      </c>
      <c r="CN18" s="183">
        <f>IF(AND(CG19&gt;0,BN19=17.5,BN19&lt;22),1,0)</f>
        <v>0</v>
      </c>
      <c r="CO18" s="183">
        <f>IF(AND(CG19&gt;0,BN19=21,BN19&lt;24),1,0)</f>
        <v>0</v>
      </c>
      <c r="CP18" s="184">
        <f>IF(AND(CG19&gt;0,BN19=21.5,BN19&lt;24),1,0)</f>
        <v>0</v>
      </c>
      <c r="CQ18" s="185">
        <f>IF(OR(CL18&gt;0,CM18&gt;0),1,0)</f>
        <v>0</v>
      </c>
      <c r="CR18" s="185">
        <f>IF(OR(CJ18&gt;0,CK18&gt;0,CN18&gt;0,CO18&gt;0),2,0)</f>
        <v>0</v>
      </c>
      <c r="CS18" s="185">
        <f>IF(OR(CI18&gt;0,CP18&gt;0),3,0)</f>
        <v>0</v>
      </c>
      <c r="CT18" s="180">
        <f>SUM(CQ18:CS19)</f>
        <v>0</v>
      </c>
      <c r="CU18" s="180">
        <f>IF(CT18=0,BV19,CT18)</f>
        <v>0</v>
      </c>
      <c r="CV18" s="174">
        <f>BN19+CH18</f>
        <v>0</v>
      </c>
      <c r="CW18" s="182">
        <f>IF(AND(CV18&gt;=8,CV18&lt;18),1,0)</f>
        <v>0</v>
      </c>
      <c r="CX18" s="148">
        <f>IF(AND(CV18&gt;=6,CV18&lt;8),1,0)</f>
        <v>0</v>
      </c>
      <c r="CY18" s="148">
        <f>IF(AND(CV18&gt;=18,CV18&lt;22),1,0)</f>
        <v>0</v>
      </c>
      <c r="CZ18" s="182">
        <f>IF(OR(CX18&gt;0,CY18&gt;0),2,0)</f>
        <v>0</v>
      </c>
      <c r="DA18" s="148">
        <f>IF(AND(CV18&gt;=0,CV18&lt;6),1,0)</f>
        <v>1</v>
      </c>
      <c r="DB18" s="148">
        <f>IF(CV18&gt;=22,1,0)</f>
        <v>0</v>
      </c>
      <c r="DC18" s="182">
        <f>IF(OR(DA18&gt;0,DB18&gt;0),3,0)</f>
        <v>3</v>
      </c>
      <c r="DD18" s="148">
        <f>SUM(CW18,CZ18,DC18)</f>
        <v>3</v>
      </c>
      <c r="DE18" s="148">
        <f>IF(OR(DL18&lt;=0.5,DL18=""),"",DD18)</f>
      </c>
      <c r="DF18" s="148"/>
      <c r="DG18" s="174">
        <f>CG18-CH18</f>
        <v>0</v>
      </c>
      <c r="DH18" s="174">
        <f>DG18</f>
        <v>0</v>
      </c>
      <c r="DI18" s="148"/>
      <c r="DJ18" s="148"/>
      <c r="DK18" s="182">
        <f>IF(AND(B16+1=B18,S16=24,U16=0,O18=0,Q18=0),DJ18,DG18)</f>
        <v>0</v>
      </c>
      <c r="DL18" s="148">
        <f>IF(AND(B18+1=B20,S18=24,U18=0,O20=0,Q20=0),IF(CG18+CG20&gt;=1.5,1.5,""),DH18)</f>
        <v>0</v>
      </c>
      <c r="DM18" s="171">
        <f>DO18-DN18</f>
        <v>0</v>
      </c>
      <c r="DN18" s="174">
        <f>BN19</f>
        <v>0</v>
      </c>
      <c r="DO18" s="164">
        <f>BY19</f>
        <v>0</v>
      </c>
      <c r="DP18" s="174">
        <f>DN18+DM18</f>
        <v>0</v>
      </c>
      <c r="DQ18" s="148">
        <f>IF(AND(DN18&lt;=6,DN18&gt;=0),1,IF(AND(DN18&lt;=8,DN18&gt;6),2,IF(AND(DN18&lt;=18,DN18&gt;8),3,IF(AND(DN18&lt;=DP2219&gt;18),4,IF(AND(DN18&lt;=24,DN18&gt;22),5,0)))))</f>
        <v>1</v>
      </c>
      <c r="DR18" s="168">
        <f>IF(DU18&lt;0,CU18,IF(OR(DQ18=1,DQ18=5),3,IF(OR(DQ18=2,DQ18=4),2,1)))</f>
        <v>3</v>
      </c>
      <c r="DS18" s="177">
        <f>CH18</f>
        <v>0</v>
      </c>
      <c r="DT18" s="179">
        <f>IF(DY20=1,IF(AND(DS20&gt;=0.5,DS20&lt;1.5),DS18+DS20,1.5),DS18)</f>
        <v>0</v>
      </c>
      <c r="DU18" s="174">
        <f>ED18-DS18-DN18</f>
        <v>6</v>
      </c>
      <c r="DV18" s="174">
        <f>DM18-DS18-DU18</f>
        <v>-6</v>
      </c>
      <c r="DW18" s="180">
        <f>IF(DU18&lt;=0,DQ18+1,DQ18)</f>
        <v>1</v>
      </c>
      <c r="DX18" s="181">
        <f>IF(OR(DW18=1,DW18=5),3,IF(OR(DW18=2,DW18=4),2,1))</f>
        <v>3</v>
      </c>
      <c r="DY18" s="180">
        <f>IF(AND(B16=B18-1,S16=24,U16=0,O18=0,Q18=0),1,0)</f>
        <v>0</v>
      </c>
      <c r="DZ18" s="174">
        <f>IF(DY18=1,IF(DN16=22.5,0,IF(DN16=23,0.5,IF(DN16=23.5,1,0))),0)</f>
        <v>0</v>
      </c>
      <c r="EA18" s="174">
        <f>IF(DY18=1,EJ18-DZ18,0)</f>
        <v>0</v>
      </c>
      <c r="EB18" s="175">
        <f>IF(DY18=1,EA18+DS18,EJ18)</f>
        <v>0</v>
      </c>
      <c r="EC18" s="176">
        <f>IF(DU18&lt;0,DX18,IF(OR(DW18=1,DW18=5),3,IF(OR(DW18=2,DW18=4),2,1)))</f>
        <v>3</v>
      </c>
      <c r="ED18" s="164">
        <f>IF(DQ18=1,6,IF(DQ18=2,8,IF(DQ18=3,18,IF(DQ18=4,22,IF(DQ18=5,24)))))</f>
        <v>6</v>
      </c>
      <c r="EE18" s="164">
        <f>DN18+CH18</f>
        <v>0</v>
      </c>
      <c r="EF18" s="164">
        <f>DO18</f>
        <v>0</v>
      </c>
      <c r="EG18" s="164">
        <f>IF(DW18=1,6,IF(DW18=2,8,IF(DW18=3,18,IF(DW18=4,22,IF(DW18=5,24)))))</f>
        <v>6</v>
      </c>
      <c r="EH18" s="164">
        <f>IF(EG18&gt;EF18,EI18,0)</f>
        <v>6</v>
      </c>
      <c r="EI18" s="172">
        <f>EG18-EE18</f>
        <v>6</v>
      </c>
      <c r="EJ18" s="166">
        <f>IF(EG18&lt;EF18,EI18,EF18-EE18)</f>
        <v>0</v>
      </c>
      <c r="EK18" s="169">
        <f>IF(DM18-(DS18+EI18)&gt;0,DW18+1,0)</f>
        <v>0</v>
      </c>
      <c r="EL18" s="170">
        <f>IF(OR(EK18=1,EK18=5),3,IF(OR(EK18=2,EK18=4),2,1))</f>
        <v>1</v>
      </c>
      <c r="EM18" s="164">
        <f>DS18+EI18</f>
        <v>6</v>
      </c>
      <c r="EN18" s="164">
        <f>DM18-EM18</f>
        <v>-6</v>
      </c>
      <c r="EO18" s="164" t="b">
        <f>IF(EK18=1,0,IF(EK18=2,6,IF(EK18=3,8,IF(EK18=4,18,IF(EK18=5,22)))))</f>
        <v>0</v>
      </c>
      <c r="EP18" s="164" t="b">
        <f>IF(EK18=1,6,IF(EK18=2,8,IF(EK18=3,18,IF(EK18=4,22,IF(EK18=5,24)))))</f>
        <v>0</v>
      </c>
      <c r="EQ18" s="164">
        <f>EN18+EO18</f>
        <v>-6</v>
      </c>
      <c r="ER18" s="166">
        <f>IF(EN18&lt;0,0,IF(EP18-EO18&lt;EN18,EP18-EO18,EN18))</f>
        <v>0</v>
      </c>
      <c r="ES18" s="167">
        <f>IF(EQ18-EP18&gt;0,EQ18-EP18,0)</f>
        <v>0</v>
      </c>
      <c r="ET18" s="164">
        <f>IF(ES18&gt;0,EP18,0)</f>
        <v>0</v>
      </c>
      <c r="EU18" s="165">
        <f>IF(ET18=6,2,IF(ET18=8,3,IF(ET18=18,4,IF(ET18=22,5,0))))</f>
        <v>0</v>
      </c>
      <c r="EV18" s="170">
        <f>IF(OR(EU18=1,EU18=5),3,IF(OR(EU18=2,EU18=4),2,1))</f>
        <v>1</v>
      </c>
      <c r="EW18" s="171">
        <f>IF(X18="",0,X18)+IF(Z18="",0,Z18)+IF(AB18="",0,AB18)+IF(AD18="",0,AD18)</f>
        <v>0</v>
      </c>
      <c r="EX18" s="171">
        <f>DM18</f>
        <v>0</v>
      </c>
      <c r="EY18" s="148" t="str">
        <f>IF(EW18=EX18,"一致","不一致")</f>
        <v>一致</v>
      </c>
      <c r="EZ18" s="148" t="str">
        <f>IF(AND(B16+1=B18,S16=24,U16=0,O18=0,Q18=0),IF(EW16+EW18=EX16+EX18,"前行と合わせて一致","前行と合わせて不一致"),"非該当")</f>
        <v>非該当</v>
      </c>
      <c r="FA18" s="90">
        <f>IF(((FD18*60+FE18)-(FB18*60+FC18))-((I18*60+K18)-(E18*60+G18))&gt;15,"エラー","")</f>
      </c>
      <c r="FB18" s="88" t="str">
        <f>IF(E18="","0",IF(G18&gt;=45,E18+1,E18))</f>
        <v>0</v>
      </c>
      <c r="FC18" t="str">
        <f>IF(G18="","0",IF(AND(G18&gt;=0,G18&lt;15),0,IF(AND(G18&gt;=15,G18&lt;30),30,IF(AND(G18&gt;=30,G18&lt;45),30,IF(AND(G18&gt;=45,G18&lt;=59),0)))))</f>
        <v>0</v>
      </c>
      <c r="FD18" t="str">
        <f>IF(I18="","0",IF(K18&gt;=45,I18+1,I18))</f>
        <v>0</v>
      </c>
      <c r="FE18" t="str">
        <f>IF(K18="","0",IF(AND(K18&gt;=0,K18&lt;15),0,IF(AND(K18&gt;=15,K18&lt;30),30,IF(AND(K18&gt;=30,K18&lt;45),30,IF(AND(K18&gt;=45,K18&lt;=59),0)))))</f>
        <v>0</v>
      </c>
    </row>
    <row r="19" spans="1:158" ht="10.5" customHeight="1" thickBot="1">
      <c r="A19" s="267"/>
      <c r="B19" s="269"/>
      <c r="C19" s="272"/>
      <c r="D19" s="273"/>
      <c r="E19" s="257"/>
      <c r="F19" s="206"/>
      <c r="G19" s="260"/>
      <c r="H19" s="255"/>
      <c r="I19" s="257"/>
      <c r="J19" s="206"/>
      <c r="K19" s="260"/>
      <c r="L19" s="262"/>
      <c r="M19" s="213"/>
      <c r="N19" s="215"/>
      <c r="O19" s="205"/>
      <c r="P19" s="203"/>
      <c r="Q19" s="205"/>
      <c r="R19" s="199"/>
      <c r="S19" s="201"/>
      <c r="T19" s="203"/>
      <c r="U19" s="205"/>
      <c r="V19" s="207"/>
      <c r="W19" s="209"/>
      <c r="X19" s="196"/>
      <c r="Y19" s="197"/>
      <c r="Z19" s="196"/>
      <c r="AA19" s="198"/>
      <c r="AB19" s="196"/>
      <c r="AC19" s="198"/>
      <c r="AD19" s="187"/>
      <c r="AE19" s="244"/>
      <c r="AF19" s="245"/>
      <c r="AG19" s="246"/>
      <c r="AH19" s="234"/>
      <c r="AI19" s="234"/>
      <c r="AJ19" s="44"/>
      <c r="AK19" s="194"/>
      <c r="AL19" s="194"/>
      <c r="AM19" s="194"/>
      <c r="AN19" s="194"/>
      <c r="AO19" s="194"/>
      <c r="AP19" s="194"/>
      <c r="AQ19" s="44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L19" s="33">
        <f>BL18</f>
      </c>
      <c r="BM19" s="34">
        <f>IF(BM18="","",BM18/60)</f>
      </c>
      <c r="BN19" s="34">
        <f>SUM(BL19:BM19)</f>
        <v>0</v>
      </c>
      <c r="BO19" s="35">
        <f>IF(AND(BN19&gt;=8,BN19&lt;18),1,0)</f>
        <v>0</v>
      </c>
      <c r="BP19" s="13">
        <f>IF(AND(BL19&gt;=6,BL19&lt;8),1,0)</f>
        <v>0</v>
      </c>
      <c r="BQ19" s="13">
        <f>IF(AND(BL19&gt;=18,BL19&lt;22),1,0)</f>
        <v>0</v>
      </c>
      <c r="BR19" s="35">
        <f>IF(OR(BP19&gt;0,BQ19&gt;0),1,0)</f>
        <v>0</v>
      </c>
      <c r="BS19" s="13">
        <f>IF(AND(BL19&gt;=0,BL19&lt;6),1,0)</f>
        <v>0</v>
      </c>
      <c r="BT19" s="13">
        <f>IF(AND(BL19&gt;=22,BL19&lt;=24),1,0)</f>
        <v>0</v>
      </c>
      <c r="BU19" s="35">
        <f>IF(OR(BS19&gt;0,BT19&gt;0),1,0)</f>
        <v>0</v>
      </c>
      <c r="BV19" s="36">
        <f>IF(OR(BO19&gt;0),1,IF(BR19&gt;0,2,IF(BU19=0,0,3)))</f>
        <v>0</v>
      </c>
      <c r="BW19">
        <f>BW18</f>
      </c>
      <c r="BX19">
        <f>IF(BX18="","",BX18/60)</f>
      </c>
      <c r="BY19" s="4">
        <f>SUM(BW19:BX19)</f>
        <v>0</v>
      </c>
      <c r="BZ19" s="37">
        <f>IF(AND(BW19&gt;=8,BW19&lt;18),1,0)</f>
        <v>0</v>
      </c>
      <c r="CA19">
        <f>IF(AND(BW19&gt;=6,BW19&lt;8),1,0)</f>
        <v>0</v>
      </c>
      <c r="CB19">
        <f>IF(AND(BW19&gt;=18,BW19&lt;22),1,0)</f>
        <v>0</v>
      </c>
      <c r="CC19" s="37">
        <f>IF(OR(CA19&gt;0,CB19&gt;0),1,0)</f>
        <v>0</v>
      </c>
      <c r="CD19">
        <f>IF(AND(BW19&gt;=0,BW19&lt;6),1,0)</f>
        <v>0</v>
      </c>
      <c r="CE19">
        <f>IF(BX19&gt;=22,1,0)</f>
        <v>1</v>
      </c>
      <c r="CF19" s="37">
        <f>IF(OR(CD19&gt;0,CE19&gt;0),1,0)</f>
        <v>1</v>
      </c>
      <c r="CG19" s="38">
        <f>IF(CG18&gt;=1.5,1,0)</f>
        <v>0</v>
      </c>
      <c r="CH19" s="15"/>
      <c r="CI19" s="184"/>
      <c r="CJ19" s="183"/>
      <c r="CK19" s="183"/>
      <c r="CL19" s="186"/>
      <c r="CM19" s="186"/>
      <c r="CN19" s="183"/>
      <c r="CO19" s="183"/>
      <c r="CP19" s="184"/>
      <c r="CQ19" s="185"/>
      <c r="CR19" s="185"/>
      <c r="CS19" s="185"/>
      <c r="CT19" s="148"/>
      <c r="CU19" s="180"/>
      <c r="CV19" s="174"/>
      <c r="CW19" s="182"/>
      <c r="CX19" s="148"/>
      <c r="CY19" s="148"/>
      <c r="CZ19" s="182"/>
      <c r="DA19" s="148"/>
      <c r="DB19" s="148"/>
      <c r="DC19" s="182"/>
      <c r="DD19" s="148"/>
      <c r="DE19" s="148"/>
      <c r="DF19" s="148"/>
      <c r="DG19" s="148"/>
      <c r="DH19" s="174"/>
      <c r="DI19" s="148"/>
      <c r="DJ19" s="148"/>
      <c r="DK19" s="182"/>
      <c r="DL19" s="148"/>
      <c r="DM19" s="148"/>
      <c r="DN19" s="148"/>
      <c r="DO19" s="164"/>
      <c r="DP19" s="174"/>
      <c r="DQ19" s="148"/>
      <c r="DR19" s="168"/>
      <c r="DS19" s="178"/>
      <c r="DT19" s="179"/>
      <c r="DU19" s="174"/>
      <c r="DV19" s="174"/>
      <c r="DW19" s="180"/>
      <c r="DX19" s="181"/>
      <c r="DY19" s="180"/>
      <c r="DZ19" s="174"/>
      <c r="EA19" s="174"/>
      <c r="EB19" s="175"/>
      <c r="EC19" s="176"/>
      <c r="ED19" s="164"/>
      <c r="EE19" s="164"/>
      <c r="EF19" s="164"/>
      <c r="EG19" s="164"/>
      <c r="EH19" s="164"/>
      <c r="EI19" s="172"/>
      <c r="EJ19" s="166"/>
      <c r="EK19" s="169"/>
      <c r="EL19" s="170"/>
      <c r="EM19" s="164"/>
      <c r="EN19" s="164"/>
      <c r="EO19" s="164"/>
      <c r="EP19" s="164"/>
      <c r="EQ19" s="164"/>
      <c r="ER19" s="166"/>
      <c r="ES19" s="168"/>
      <c r="ET19" s="164"/>
      <c r="EU19" s="165"/>
      <c r="EV19" s="170"/>
      <c r="EW19" s="148"/>
      <c r="EX19" s="148"/>
      <c r="EY19" s="148"/>
      <c r="EZ19" s="148"/>
      <c r="FA19" s="90">
        <f>IF(((FD18*60+FE18)-(FB18*60+FC18))-((I18*60+K18)-(E18*60+G18))&lt;-14,"エラー","")</f>
      </c>
      <c r="FB19" s="88"/>
    </row>
    <row r="20" spans="1:161" ht="10.5" customHeight="1" thickBot="1">
      <c r="A20" s="237"/>
      <c r="B20" s="226"/>
      <c r="C20" s="218"/>
      <c r="D20" s="219"/>
      <c r="E20" s="222"/>
      <c r="F20" s="205" t="s">
        <v>98</v>
      </c>
      <c r="G20" s="224"/>
      <c r="H20" s="210" t="s">
        <v>99</v>
      </c>
      <c r="I20" s="222"/>
      <c r="J20" s="205" t="s">
        <v>98</v>
      </c>
      <c r="K20" s="224"/>
      <c r="L20" s="205" t="s">
        <v>99</v>
      </c>
      <c r="M20" s="235"/>
      <c r="N20" s="214"/>
      <c r="O20" s="205">
        <f>IF(E20="","",IF(G20&gt;=45,E20+1,E20))</f>
      </c>
      <c r="P20" s="203" t="s">
        <v>98</v>
      </c>
      <c r="Q20" s="205">
        <f>IF(G20="","",IF(AND(G20&gt;=0,G20&lt;15),0,IF(AND(G20&gt;=15,G20&lt;30),30,IF(AND(G20&gt;=30,G20&lt;45),30,IF(AND(G20&gt;=45,G20&lt;=59),0)))))</f>
      </c>
      <c r="R20" s="199" t="s">
        <v>99</v>
      </c>
      <c r="S20" s="201">
        <f>IF(I20="","",IF(K20&gt;=45,I20+1,I20))</f>
      </c>
      <c r="T20" s="203" t="s">
        <v>98</v>
      </c>
      <c r="U20" s="205">
        <f>IF(K20="","",IF(AND(K20&gt;=0,K20&lt;15),0,IF(AND(K20&gt;=15,K20&lt;30),30,IF(AND(K20&gt;=30,K20&lt;45),30,IF(AND(K20&gt;=45,K20&lt;=59),0)))))</f>
      </c>
      <c r="V20" s="207" t="s">
        <v>99</v>
      </c>
      <c r="W20" s="209">
        <f>IF(AND(B18=B20-1,S18=24,U18=0,O20=0,Q20=0),"",IF(AND(O20="",Q20="",S20="",U20=""),"",DR20))</f>
      </c>
      <c r="X20" s="196">
        <f>IF(AND(B18+1=B20,S18=24,U18=0,O20=0,Q20=0),"",IF(AND(B20+1=B22,S20=24,U20=0,O22=0,Q22=0),IF(DT20&lt;1.5,DT20,1.5),IF(CH20=0,"",CH20)))</f>
      </c>
      <c r="Y20" s="197">
        <f>IF(AND(DY20=1,EB20=0.5),DR20,IF(AND(EB20&gt;0.5,EB20&lt;1),"",IF(EB20&lt;=0,"",EC20)))</f>
      </c>
      <c r="Z20" s="196">
        <f>IF(Y20="","",IF(DY20=1,IF(EB20&lt;=0,"",EB20),EJ20))</f>
      </c>
      <c r="AA20" s="198">
        <f>IF(ER20&lt;=0,"",IF(DX20=EK20,IF(OR(DX20=0,EK20=0),"",EL20),EL20))</f>
      </c>
      <c r="AB20" s="196">
        <f>IF(OR(AA20="",ER20=0),"",ER20)</f>
      </c>
      <c r="AC20" s="198">
        <f>IF(OR(EK20=EU20,EU20=0,EK20=0),"",EV20)</f>
      </c>
      <c r="AD20" s="187">
        <f>IF(AC20&gt;0,IF(ES20=0,"",ES20),"")</f>
      </c>
      <c r="AE20" s="228">
        <f>IF(FA20="エラー","実績エラー","")</f>
      </c>
      <c r="AF20" s="229"/>
      <c r="AG20" s="230"/>
      <c r="AH20" s="234">
        <f>IF(AND(FA21="エラー",U20&lt;&gt;""),"実績エラー","")</f>
      </c>
      <c r="AI20" s="234"/>
      <c r="AJ20" s="44"/>
      <c r="AK20" s="194">
        <f>IF(AK18=0,"",AK18)</f>
      </c>
      <c r="AL20" s="194" t="e">
        <f>IF(AL18=0,"",AL18)</f>
        <v>#REF!</v>
      </c>
      <c r="AM20" s="194">
        <f>IF(AM18=0,"",AM18)</f>
      </c>
      <c r="AN20" s="194">
        <f>SUM(M20:N21)</f>
        <v>0</v>
      </c>
      <c r="AO20" s="195">
        <f>SUM(X20,Z20,AB20,AD20)</f>
        <v>0</v>
      </c>
      <c r="AP20" s="194">
        <f>IF(AN20=AO20,0,1)</f>
        <v>0</v>
      </c>
      <c r="AQ20" s="44"/>
      <c r="AS20" s="148">
        <f>IF(W20=1,IF(X20=0.5,1,0),0)</f>
        <v>0</v>
      </c>
      <c r="AT20" s="148">
        <f>IF(W20=2,IF(X20=0.5,1,0),0)</f>
        <v>0</v>
      </c>
      <c r="AU20" s="148">
        <f>IF(W20=3,IF(X20=0.5,1,0),0)</f>
        <v>0</v>
      </c>
      <c r="AV20" s="148">
        <f>IF(W20=1,IF(X20=1,1,0),0)</f>
        <v>0</v>
      </c>
      <c r="AW20" s="148">
        <f>IF(W20=2,IF(X20=1,1,0),0)</f>
        <v>0</v>
      </c>
      <c r="AX20" s="148">
        <f>IF(W20=3,IF(X20=1,1,0),0)</f>
        <v>0</v>
      </c>
      <c r="AY20" s="148">
        <f>IF(W20=1,IF(X20=1.5,1,0),0)</f>
        <v>0</v>
      </c>
      <c r="AZ20" s="148">
        <f>IF(W20=2,IF(X20=1.5,1,0),0)</f>
        <v>0</v>
      </c>
      <c r="BA20" s="148">
        <f>IF(W20=3,IF(X20=1.5,1,0),0)</f>
        <v>0</v>
      </c>
      <c r="BB20" s="148">
        <f>IF(Y20=1,IF(Z20&gt;0,Z20/0.5,0),0)</f>
        <v>0</v>
      </c>
      <c r="BC20" s="148">
        <f>IF(Y20=2,IF(Z20&gt;0,Z20/0.5,0),0)</f>
        <v>0</v>
      </c>
      <c r="BD20" s="148">
        <f>IF(Y20=3,IF(Z20&gt;0,Z20/0.5,0),0)</f>
        <v>0</v>
      </c>
      <c r="BE20" s="148">
        <f>IF(AA20=1,IF(AB20&gt;0,AB20/0.5,0),0)</f>
        <v>0</v>
      </c>
      <c r="BF20" s="148">
        <f>IF(AA20=2,IF(AB20&gt;0,AB20/0.5,0),0)</f>
        <v>0</v>
      </c>
      <c r="BG20" s="148">
        <f>IF(AA20=3,IF(AB20&gt;0,AB20/0.5,0),0)</f>
        <v>0</v>
      </c>
      <c r="BH20" s="148">
        <f>IF(AC20=1,IF(AD20&gt;0,AD20/0.5,0),0)</f>
        <v>0</v>
      </c>
      <c r="BI20" s="148">
        <f>IF(AC20=2,IF(AD20&gt;0,AD20/0.5,0),0)</f>
        <v>0</v>
      </c>
      <c r="BJ20" s="148">
        <f>IF(AC20=3,IF(AD20&gt;0,AD20/0.5,0),0)</f>
        <v>0</v>
      </c>
      <c r="BL20" s="12">
        <f>IF(O20="","",O20)</f>
      </c>
      <c r="BM20" s="12">
        <f>IF(Q20="","",Q20)</f>
      </c>
      <c r="BN20" s="13"/>
      <c r="BO20" s="13" t="s">
        <v>58</v>
      </c>
      <c r="BP20" s="13" t="s">
        <v>100</v>
      </c>
      <c r="BQ20" s="13" t="s">
        <v>101</v>
      </c>
      <c r="BR20" s="13" t="s">
        <v>102</v>
      </c>
      <c r="BS20" s="13" t="s">
        <v>103</v>
      </c>
      <c r="BT20" s="13" t="s">
        <v>104</v>
      </c>
      <c r="BU20" s="13" t="s">
        <v>105</v>
      </c>
      <c r="BV20" s="13"/>
      <c r="BW20" s="14">
        <f>S20</f>
      </c>
      <c r="BX20" s="14">
        <f>IF(U20="","",U20)</f>
      </c>
      <c r="BZ20" t="s">
        <v>58</v>
      </c>
      <c r="CA20" t="s">
        <v>100</v>
      </c>
      <c r="CB20" t="s">
        <v>101</v>
      </c>
      <c r="CC20" t="s">
        <v>102</v>
      </c>
      <c r="CD20" t="s">
        <v>103</v>
      </c>
      <c r="CE20" t="s">
        <v>104</v>
      </c>
      <c r="CF20" t="s">
        <v>105</v>
      </c>
      <c r="CG20" s="15">
        <f>BY21-BN21</f>
        <v>0</v>
      </c>
      <c r="CH20" s="15">
        <f>IF(CG20&gt;1.5,1.5,CG20)</f>
        <v>0</v>
      </c>
      <c r="CI20" s="184">
        <f>IF(AND(CG21&gt;0,BN21=5,BN21&lt;8),1,0)</f>
        <v>0</v>
      </c>
      <c r="CJ20" s="183">
        <f>IF(AND(CG21&gt;0,BN21=5.5,BN21&lt;8),1,0)</f>
        <v>0</v>
      </c>
      <c r="CK20" s="183">
        <f>IF(AND(CG21&gt;0,BN21=7,BN21&lt;18),1,0)</f>
        <v>0</v>
      </c>
      <c r="CL20" s="186">
        <f>IF(AND(CG21&gt;0,BN21=7.5,BN21&lt;18),1,0)</f>
        <v>0</v>
      </c>
      <c r="CM20" s="186">
        <f>IF(AND(CG21&gt;0,BN21=17,BN21&lt;22),1,0)</f>
        <v>0</v>
      </c>
      <c r="CN20" s="183">
        <f>IF(AND(CG21&gt;0,BN21=17.5,BN21&lt;22),1,0)</f>
        <v>0</v>
      </c>
      <c r="CO20" s="183">
        <f>IF(AND(CG21&gt;0,BN21=21,BN21&lt;24),1,0)</f>
        <v>0</v>
      </c>
      <c r="CP20" s="184">
        <f>IF(AND(CG21&gt;0,BN21=21.5,BN21&lt;24),1,0)</f>
        <v>0</v>
      </c>
      <c r="CQ20" s="185">
        <f>IF(OR(CL20&gt;0,CM20&gt;0),1,0)</f>
        <v>0</v>
      </c>
      <c r="CR20" s="185">
        <f>IF(OR(CJ20&gt;0,CK20&gt;0,CN20&gt;0,CO20&gt;0),2,0)</f>
        <v>0</v>
      </c>
      <c r="CS20" s="185">
        <f>IF(OR(CI20&gt;0,CP20&gt;0),3,0)</f>
        <v>0</v>
      </c>
      <c r="CT20" s="180">
        <f>SUM(CQ20:CS21)</f>
        <v>0</v>
      </c>
      <c r="CU20" s="180">
        <f>IF(CT20=0,BV21,CT20)</f>
        <v>0</v>
      </c>
      <c r="CV20" s="174">
        <f>BN21+CG20</f>
        <v>0</v>
      </c>
      <c r="CW20" s="182">
        <f>IF(AND(CV20&gt;=8,CV20&lt;18),1,0)</f>
        <v>0</v>
      </c>
      <c r="CX20" s="148">
        <f>IF(AND(CV20&gt;=6,CV20&lt;8),1,0)</f>
        <v>0</v>
      </c>
      <c r="CY20" s="148">
        <f>IF(AND(CV20&gt;=18,CV20&lt;22),1,0)</f>
        <v>0</v>
      </c>
      <c r="CZ20" s="182">
        <f>IF(OR(CX20&gt;0,CY20&gt;0),2,0)</f>
        <v>0</v>
      </c>
      <c r="DA20" s="148">
        <f>IF(AND(CV20&gt;=0,CV20&lt;6),1,0)</f>
        <v>1</v>
      </c>
      <c r="DB20" s="148">
        <f>IF(CV20&gt;=22,1,0)</f>
        <v>0</v>
      </c>
      <c r="DC20" s="182">
        <f>IF(OR(DA20&gt;0,DB20&gt;0),3,0)</f>
        <v>3</v>
      </c>
      <c r="DD20" s="148">
        <f>SUM(CW20,CZ20,DC20)</f>
        <v>3</v>
      </c>
      <c r="DE20" s="148">
        <f>IF(OR(DL20&lt;=0.5,DL20=""),"",DD20)</f>
      </c>
      <c r="DF20" s="148"/>
      <c r="DG20" s="174">
        <f>CG20-CH20</f>
        <v>0</v>
      </c>
      <c r="DH20" s="174">
        <f>DG20</f>
        <v>0</v>
      </c>
      <c r="DI20" s="148"/>
      <c r="DJ20" s="148"/>
      <c r="DK20" s="182">
        <f>IF(AND(B18+1=B20,S18=24,U18=0,O20=0,Q20=0),DJ20,DG20)</f>
        <v>0</v>
      </c>
      <c r="DL20" s="148">
        <f>IF(AND(B20+1=B22,S20=24,U20=0,O22=0,Q22=0),IF(CG20+CG22&gt;=1.5,1.5,""),DH20)</f>
        <v>0</v>
      </c>
      <c r="DM20" s="171">
        <f>DO20-DN20</f>
        <v>0</v>
      </c>
      <c r="DN20" s="174">
        <f>BN21</f>
        <v>0</v>
      </c>
      <c r="DO20" s="164">
        <f>BY21</f>
        <v>0</v>
      </c>
      <c r="DP20" s="174">
        <f>DN20+DM20</f>
        <v>0</v>
      </c>
      <c r="DQ20" s="148">
        <f>IF(AND(DN20&lt;=6,DN20&gt;=0),1,IF(AND(DN20&lt;=8,DN20&gt;6),2,IF(AND(DN20&lt;=18,DN20&gt;8),3,IF(AND(DN20&lt;=DP2221&gt;18),4,IF(AND(DN20&lt;=24,DN20&gt;22),5,0)))))</f>
        <v>1</v>
      </c>
      <c r="DR20" s="168">
        <f>IF(DU20&lt;0,CU20,IF(OR(DQ20=1,DQ20=5),3,IF(OR(DQ20=2,DQ20=4),2,1)))</f>
        <v>3</v>
      </c>
      <c r="DS20" s="177">
        <f>CH20</f>
        <v>0</v>
      </c>
      <c r="DT20" s="179">
        <f>IF(DY22=1,IF(AND(DS22&gt;=0.5,DS22&lt;1.5),DS20+DS22,1.5),DS20)</f>
        <v>0</v>
      </c>
      <c r="DU20" s="174">
        <f>ED20-DS20-DN20</f>
        <v>6</v>
      </c>
      <c r="DV20" s="174">
        <f>DM20-DS20-DU20</f>
        <v>-6</v>
      </c>
      <c r="DW20" s="180">
        <f>IF(DU20&lt;=0,DQ20+1,DQ20)</f>
        <v>1</v>
      </c>
      <c r="DX20" s="181">
        <f>IF(OR(DW20=1,DW20=5),3,IF(OR(DW20=2,DW20=4),2,1))</f>
        <v>3</v>
      </c>
      <c r="DY20" s="180">
        <f>IF(AND(B18=B20-1,S18=24,U18=0,O20=0,Q20=0),1,0)</f>
        <v>0</v>
      </c>
      <c r="DZ20" s="174">
        <f>IF(DY20=1,IF(DN18=22.5,0,IF(DN18=23,0.5,IF(DN18=23.5,1,0))),0)</f>
        <v>0</v>
      </c>
      <c r="EA20" s="174">
        <f>IF(DY20=1,EJ20-DZ20,0)</f>
        <v>0</v>
      </c>
      <c r="EB20" s="175">
        <f>IF(DY20=1,EA20+DS20,EJ20)</f>
        <v>0</v>
      </c>
      <c r="EC20" s="176">
        <f>IF(DU20&lt;0,DX20,IF(OR(DW20=1,DW20=5),3,IF(OR(DW20=2,DW20=4),2,1)))</f>
        <v>3</v>
      </c>
      <c r="ED20" s="164">
        <f>IF(DQ20=1,6,IF(DQ20=2,8,IF(DQ20=3,18,IF(DQ20=4,22,IF(DQ20=5,24)))))</f>
        <v>6</v>
      </c>
      <c r="EE20" s="164">
        <f>DN20+CH20</f>
        <v>0</v>
      </c>
      <c r="EF20" s="164">
        <f>DO20</f>
        <v>0</v>
      </c>
      <c r="EG20" s="164">
        <f>IF(DW20=1,6,IF(DW20=2,8,IF(DW20=3,18,IF(DW20=4,22,IF(DW20=5,24)))))</f>
        <v>6</v>
      </c>
      <c r="EH20" s="164">
        <f>IF(EG20&gt;EF20,EI20,0)</f>
        <v>6</v>
      </c>
      <c r="EI20" s="172">
        <f>EG20-EE20</f>
        <v>6</v>
      </c>
      <c r="EJ20" s="166">
        <f>IF(EG20&lt;EF20,EI20,EF20-EE20)</f>
        <v>0</v>
      </c>
      <c r="EK20" s="169">
        <f>IF(DM20-(DS20+EI20)&gt;0,DW20+1,0)</f>
        <v>0</v>
      </c>
      <c r="EL20" s="170">
        <f>IF(OR(EK20=1,EK20=5),3,IF(OR(EK20=2,EK20=4),2,1))</f>
        <v>1</v>
      </c>
      <c r="EM20" s="164">
        <f>DS20+EI20</f>
        <v>6</v>
      </c>
      <c r="EN20" s="164">
        <f>DM20-EM20</f>
        <v>-6</v>
      </c>
      <c r="EO20" s="164" t="b">
        <f>IF(EK20=1,0,IF(EK20=2,6,IF(EK20=3,8,IF(EK20=4,18,IF(EK20=5,22)))))</f>
        <v>0</v>
      </c>
      <c r="EP20" s="164" t="b">
        <f>IF(EK20=1,6,IF(EK20=2,8,IF(EK20=3,18,IF(EK20=4,22,IF(EK20=5,24)))))</f>
        <v>0</v>
      </c>
      <c r="EQ20" s="164">
        <f>EN20+EO20</f>
        <v>-6</v>
      </c>
      <c r="ER20" s="166">
        <f>IF(EN20&lt;0,0,IF(EP20-EO20&lt;EN20,EP20-EO20,EN20))</f>
        <v>0</v>
      </c>
      <c r="ES20" s="167">
        <f>IF(EQ20-EP20&gt;0,EQ20-EP20,0)</f>
        <v>0</v>
      </c>
      <c r="ET20" s="164">
        <f>IF(ES20&gt;0,EP20,0)</f>
        <v>0</v>
      </c>
      <c r="EU20" s="165">
        <f>IF(ET20=6,2,IF(ET20=8,3,IF(ET20=18,4,IF(ET20=22,5,0))))</f>
        <v>0</v>
      </c>
      <c r="EV20" s="170">
        <f>IF(OR(EU20=1,EU20=5),3,IF(OR(EU20=2,EU20=4),2,1))</f>
        <v>1</v>
      </c>
      <c r="EW20" s="171">
        <f>IF(X20="",0,X20)+IF(Z20="",0,Z20)+IF(AB20="",0,AB20)+IF(AD20="",0,AD20)</f>
        <v>0</v>
      </c>
      <c r="EX20" s="171">
        <f>DM20</f>
        <v>0</v>
      </c>
      <c r="EY20" s="148" t="str">
        <f>IF(EW20=EX20,"一致","不一致")</f>
        <v>一致</v>
      </c>
      <c r="EZ20" s="148" t="str">
        <f>IF(AND(B18+1=B20,S18=24,U18=0,O20=0,Q20=0),IF(EW18+EW20=EX18+EX20,"前行と合わせて一致","前行と合わせて不一致"),"非該当")</f>
        <v>非該当</v>
      </c>
      <c r="FA20" s="90">
        <f>IF(((FD20*60+FE20)-(FB20*60+FC20))-((I20*60+K20)-(E20*60+G20))&gt;15,"エラー","")</f>
      </c>
      <c r="FB20" s="88" t="str">
        <f>IF(E20="","0",IF(G20&gt;=45,E20+1,E20))</f>
        <v>0</v>
      </c>
      <c r="FC20" t="str">
        <f>IF(G20="","0",IF(AND(G20&gt;=0,G20&lt;15),0,IF(AND(G20&gt;=15,G20&lt;30),30,IF(AND(G20&gt;=30,G20&lt;45),30,IF(AND(G20&gt;=45,G20&lt;=59),0)))))</f>
        <v>0</v>
      </c>
      <c r="FD20" t="str">
        <f>IF(I20="","0",IF(K20&gt;=45,I20+1,I20))</f>
        <v>0</v>
      </c>
      <c r="FE20" t="str">
        <f>IF(K20="","0",IF(AND(K20&gt;=0,K20&lt;15),0,IF(AND(K20&gt;=15,K20&lt;30),30,IF(AND(K20&gt;=30,K20&lt;45),30,IF(AND(K20&gt;=45,K20&lt;=59),0)))))</f>
        <v>0</v>
      </c>
    </row>
    <row r="21" spans="1:158" ht="10.5" customHeight="1" thickBot="1">
      <c r="A21" s="238"/>
      <c r="B21" s="227"/>
      <c r="C21" s="220"/>
      <c r="D21" s="221"/>
      <c r="E21" s="220"/>
      <c r="F21" s="223"/>
      <c r="G21" s="225"/>
      <c r="H21" s="211"/>
      <c r="I21" s="220"/>
      <c r="J21" s="223"/>
      <c r="K21" s="225"/>
      <c r="L21" s="223"/>
      <c r="M21" s="236"/>
      <c r="N21" s="215"/>
      <c r="O21" s="206"/>
      <c r="P21" s="204"/>
      <c r="Q21" s="206"/>
      <c r="R21" s="200"/>
      <c r="S21" s="202"/>
      <c r="T21" s="204"/>
      <c r="U21" s="206"/>
      <c r="V21" s="208"/>
      <c r="W21" s="209"/>
      <c r="X21" s="196"/>
      <c r="Y21" s="197"/>
      <c r="Z21" s="196"/>
      <c r="AA21" s="198"/>
      <c r="AB21" s="196"/>
      <c r="AC21" s="198"/>
      <c r="AD21" s="187"/>
      <c r="AE21" s="231"/>
      <c r="AF21" s="232"/>
      <c r="AG21" s="233"/>
      <c r="AH21" s="234"/>
      <c r="AI21" s="234"/>
      <c r="AJ21" s="44"/>
      <c r="AK21" s="194"/>
      <c r="AL21" s="194"/>
      <c r="AM21" s="194"/>
      <c r="AN21" s="194"/>
      <c r="AO21" s="194"/>
      <c r="AP21" s="194"/>
      <c r="AQ21" s="44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L21" s="33">
        <f>BL20</f>
      </c>
      <c r="BM21" s="34">
        <f>IF(BM20="","",BM20/60)</f>
      </c>
      <c r="BN21" s="34">
        <f>SUM(BL21:BM21)</f>
        <v>0</v>
      </c>
      <c r="BO21" s="35">
        <f>IF(AND(BN21&gt;=8,BN21&lt;18),1,0)</f>
        <v>0</v>
      </c>
      <c r="BP21" s="13">
        <f>IF(AND(BL21&gt;=6,BL21&lt;8),1,0)</f>
        <v>0</v>
      </c>
      <c r="BQ21" s="13">
        <f>IF(AND(BL21&gt;=18,BL21&lt;22),1,0)</f>
        <v>0</v>
      </c>
      <c r="BR21" s="35">
        <f>IF(OR(BP21&gt;0,BQ21&gt;0),1,0)</f>
        <v>0</v>
      </c>
      <c r="BS21" s="13">
        <f>IF(AND(BL21&gt;=0,BL21&lt;6),1,0)</f>
        <v>0</v>
      </c>
      <c r="BT21" s="13">
        <f>IF(AND(BL21&gt;=22,BL21&lt;=24),1,0)</f>
        <v>0</v>
      </c>
      <c r="BU21" s="35">
        <f>IF(OR(BS21&gt;0,BT21&gt;0),1,0)</f>
        <v>0</v>
      </c>
      <c r="BV21" s="36">
        <f>IF(OR(BO21&gt;0),1,IF(BR21&gt;0,2,IF(BU21=0,0,3)))</f>
        <v>0</v>
      </c>
      <c r="BW21">
        <f>BW20</f>
      </c>
      <c r="BX21">
        <f>IF(BX20="","",BX20/60)</f>
      </c>
      <c r="BY21" s="4">
        <f>SUM(BW21:BX21)</f>
        <v>0</v>
      </c>
      <c r="BZ21" s="37">
        <f>IF(AND(BW21&gt;=8,BW21&lt;18),1,0)</f>
        <v>0</v>
      </c>
      <c r="CA21">
        <f>IF(AND(BW21&gt;=6,BW21&lt;8),1,0)</f>
        <v>0</v>
      </c>
      <c r="CB21">
        <f>IF(AND(BW21&gt;=18,BW21&lt;22),1,0)</f>
        <v>0</v>
      </c>
      <c r="CC21" s="37">
        <f>IF(OR(CA21&gt;0,CB21&gt;0),1,0)</f>
        <v>0</v>
      </c>
      <c r="CD21">
        <f>IF(AND(BW21&gt;=0,BW21&lt;6),1,0)</f>
        <v>0</v>
      </c>
      <c r="CE21">
        <f>IF(BX21&gt;=22,1,0)</f>
        <v>1</v>
      </c>
      <c r="CF21" s="37">
        <f>IF(OR(CD21&gt;0,CE21&gt;0),1,0)</f>
        <v>1</v>
      </c>
      <c r="CG21" s="38">
        <f>IF(CG20&gt;=1.5,1,0)</f>
        <v>0</v>
      </c>
      <c r="CH21" s="15"/>
      <c r="CI21" s="184"/>
      <c r="CJ21" s="183"/>
      <c r="CK21" s="183"/>
      <c r="CL21" s="186"/>
      <c r="CM21" s="186"/>
      <c r="CN21" s="183"/>
      <c r="CO21" s="183"/>
      <c r="CP21" s="184"/>
      <c r="CQ21" s="185"/>
      <c r="CR21" s="185"/>
      <c r="CS21" s="185"/>
      <c r="CT21" s="148"/>
      <c r="CU21" s="180"/>
      <c r="CV21" s="174"/>
      <c r="CW21" s="182"/>
      <c r="CX21" s="148"/>
      <c r="CY21" s="148"/>
      <c r="CZ21" s="182"/>
      <c r="DA21" s="148"/>
      <c r="DB21" s="148"/>
      <c r="DC21" s="182"/>
      <c r="DD21" s="148"/>
      <c r="DE21" s="148"/>
      <c r="DF21" s="148"/>
      <c r="DG21" s="148"/>
      <c r="DH21" s="174"/>
      <c r="DI21" s="148"/>
      <c r="DJ21" s="148"/>
      <c r="DK21" s="182"/>
      <c r="DL21" s="148"/>
      <c r="DM21" s="148"/>
      <c r="DN21" s="148"/>
      <c r="DO21" s="164"/>
      <c r="DP21" s="174"/>
      <c r="DQ21" s="148"/>
      <c r="DR21" s="168"/>
      <c r="DS21" s="178"/>
      <c r="DT21" s="179"/>
      <c r="DU21" s="174"/>
      <c r="DV21" s="174"/>
      <c r="DW21" s="180"/>
      <c r="DX21" s="181"/>
      <c r="DY21" s="180"/>
      <c r="DZ21" s="174"/>
      <c r="EA21" s="174"/>
      <c r="EB21" s="175"/>
      <c r="EC21" s="176"/>
      <c r="ED21" s="164"/>
      <c r="EE21" s="164"/>
      <c r="EF21" s="164"/>
      <c r="EG21" s="164"/>
      <c r="EH21" s="164"/>
      <c r="EI21" s="172"/>
      <c r="EJ21" s="166"/>
      <c r="EK21" s="169"/>
      <c r="EL21" s="170"/>
      <c r="EM21" s="164"/>
      <c r="EN21" s="164"/>
      <c r="EO21" s="164"/>
      <c r="EP21" s="164"/>
      <c r="EQ21" s="164"/>
      <c r="ER21" s="166"/>
      <c r="ES21" s="168"/>
      <c r="ET21" s="164"/>
      <c r="EU21" s="165"/>
      <c r="EV21" s="170"/>
      <c r="EW21" s="148"/>
      <c r="EX21" s="148"/>
      <c r="EY21" s="148"/>
      <c r="EZ21" s="148"/>
      <c r="FA21" s="90">
        <f>IF(((FD20*60+FE20)-(FB20*60+FC20))-((I20*60+K20)-(E20*60+G20))&lt;-14,"エラー","")</f>
      </c>
      <c r="FB21" s="88"/>
    </row>
    <row r="22" spans="1:161" ht="10.5" customHeight="1" thickBot="1">
      <c r="A22" s="237"/>
      <c r="B22" s="226"/>
      <c r="C22" s="218"/>
      <c r="D22" s="219"/>
      <c r="E22" s="222"/>
      <c r="F22" s="205" t="s">
        <v>98</v>
      </c>
      <c r="G22" s="224"/>
      <c r="H22" s="210" t="s">
        <v>99</v>
      </c>
      <c r="I22" s="222"/>
      <c r="J22" s="205" t="s">
        <v>98</v>
      </c>
      <c r="K22" s="224"/>
      <c r="L22" s="205" t="s">
        <v>99</v>
      </c>
      <c r="M22" s="235"/>
      <c r="N22" s="214"/>
      <c r="O22" s="205">
        <f>IF(E22="","",IF(G22&gt;=45,E22+1,E22))</f>
      </c>
      <c r="P22" s="203" t="s">
        <v>98</v>
      </c>
      <c r="Q22" s="205">
        <f>IF(G22="","",IF(AND(G22&gt;=0,G22&lt;15),0,IF(AND(G22&gt;=15,G22&lt;30),30,IF(AND(G22&gt;=30,G22&lt;45),30,IF(AND(G22&gt;=45,G22&lt;=59),0)))))</f>
      </c>
      <c r="R22" s="199" t="s">
        <v>99</v>
      </c>
      <c r="S22" s="201">
        <f>IF(I22="","",IF(K22&gt;=45,I22+1,I22))</f>
      </c>
      <c r="T22" s="203" t="s">
        <v>98</v>
      </c>
      <c r="U22" s="205">
        <f>IF(K22="","",IF(AND(K22&gt;=0,K22&lt;15),0,IF(AND(K22&gt;=15,K22&lt;30),30,IF(AND(K22&gt;=30,K22&lt;45),30,IF(AND(K22&gt;=45,K22&lt;=59),0)))))</f>
      </c>
      <c r="V22" s="207" t="s">
        <v>99</v>
      </c>
      <c r="W22" s="209">
        <f>IF(AND(B20=B22-1,S20=24,U20=0,O22=0,Q22=0),"",IF(AND(O22="",Q22="",S22="",U22=""),"",DR22))</f>
      </c>
      <c r="X22" s="196">
        <f>IF(AND(B20+1=B22,S20=24,U20=0,O22=0,Q22=0),"",IF(AND(B22+1=B24,S22=24,U22=0,O24=0,Q24=0),IF(DT22&lt;1.5,DT22,1.5),IF(CH22=0,"",CH22)))</f>
      </c>
      <c r="Y22" s="197">
        <f>IF(AND(DY22=1,EB22=0.5),DR22,IF(AND(EB22&gt;0.5,EB22&lt;1),"",IF(EB22&lt;=0,"",EC22)))</f>
      </c>
      <c r="Z22" s="196">
        <f>IF(Y22="","",IF(DY22=1,IF(EB22&lt;=0,"",EB22),EJ22))</f>
      </c>
      <c r="AA22" s="198">
        <f>IF(ER22&lt;=0,"",IF(DX22=EK22,IF(OR(DX22=0,EK22=0),"",EL22),EL22))</f>
      </c>
      <c r="AB22" s="196">
        <f>IF(OR(AA22="",ER22=0),"",ER22)</f>
      </c>
      <c r="AC22" s="198">
        <f>IF(OR(EK22=EU22,EU22=0,EK22=0),"",EV22)</f>
      </c>
      <c r="AD22" s="187">
        <f>IF(AC22&gt;0,IF(ES22=0,"",ES22),"")</f>
      </c>
      <c r="AE22" s="228">
        <f>IF(FA22="エラー","実績エラー","")</f>
      </c>
      <c r="AF22" s="229"/>
      <c r="AG22" s="230"/>
      <c r="AH22" s="234">
        <f>IF(AND(FA23="エラー",U22&lt;&gt;""),"実績エラー","")</f>
      </c>
      <c r="AI22" s="234"/>
      <c r="AJ22" s="44"/>
      <c r="AK22" s="44"/>
      <c r="AL22" s="44"/>
      <c r="AM22" s="44"/>
      <c r="AN22" s="194">
        <f>SUM(M22:N23)</f>
        <v>0</v>
      </c>
      <c r="AO22" s="195">
        <f>SUM(X22,Z22,AB22,AD22)</f>
        <v>0</v>
      </c>
      <c r="AP22" s="194">
        <f>IF(AN22=AO22,0,1)</f>
        <v>0</v>
      </c>
      <c r="AQ22" s="44"/>
      <c r="AS22" s="148">
        <f>IF(W22=1,IF(X22=0.5,1,0),0)</f>
        <v>0</v>
      </c>
      <c r="AT22" s="148">
        <f>IF(W22=2,IF(X22=0.5,1,0),0)</f>
        <v>0</v>
      </c>
      <c r="AU22" s="148">
        <f>IF(W22=3,IF(X22=0.5,1,0),0)</f>
        <v>0</v>
      </c>
      <c r="AV22" s="148">
        <f>IF(W22=1,IF(X22=1,1,0),0)</f>
        <v>0</v>
      </c>
      <c r="AW22" s="148">
        <f>IF(W22=2,IF(X22=1,1,0),0)</f>
        <v>0</v>
      </c>
      <c r="AX22" s="148">
        <f>IF(W22=3,IF(X22=1,1,0),0)</f>
        <v>0</v>
      </c>
      <c r="AY22" s="148">
        <f>IF(W22=1,IF(X22=1.5,1,0),0)</f>
        <v>0</v>
      </c>
      <c r="AZ22" s="148">
        <f>IF(W22=2,IF(X22=1.5,1,0),0)</f>
        <v>0</v>
      </c>
      <c r="BA22" s="148">
        <f>IF(W22=3,IF(X22=1.5,1,0),0)</f>
        <v>0</v>
      </c>
      <c r="BB22" s="148">
        <f>IF(Y22=1,IF(Z22&gt;0,Z22/0.5,0),0)</f>
        <v>0</v>
      </c>
      <c r="BC22" s="148">
        <f>IF(Y22=2,IF(Z22&gt;0,Z22/0.5,0),0)</f>
        <v>0</v>
      </c>
      <c r="BD22" s="148">
        <f>IF(Y22=3,IF(Z22&gt;0,Z22/0.5,0),0)</f>
        <v>0</v>
      </c>
      <c r="BE22" s="148">
        <f>IF(AA22=1,IF(AB22&gt;0,AB22/0.5,0),0)</f>
        <v>0</v>
      </c>
      <c r="BF22" s="148">
        <f>IF(AA22=2,IF(AB22&gt;0,AB22/0.5,0),0)</f>
        <v>0</v>
      </c>
      <c r="BG22" s="148">
        <f>IF(AA22=3,IF(AB22&gt;0,AB22/0.5,0),0)</f>
        <v>0</v>
      </c>
      <c r="BH22" s="148">
        <f>IF(AC22=1,IF(AD22&gt;0,AD22/0.5,0),0)</f>
        <v>0</v>
      </c>
      <c r="BI22" s="148">
        <f>IF(AC22=2,IF(AD22&gt;0,AD22/0.5,0),0)</f>
        <v>0</v>
      </c>
      <c r="BJ22" s="148">
        <f>IF(AC22=3,IF(AD22&gt;0,AD22/0.5,0),0)</f>
        <v>0</v>
      </c>
      <c r="BL22" s="12">
        <f>IF(O22="","",O22)</f>
      </c>
      <c r="BM22" s="12">
        <f>IF(Q22="","",Q22)</f>
      </c>
      <c r="BN22" s="13"/>
      <c r="BO22" s="13" t="s">
        <v>58</v>
      </c>
      <c r="BP22" s="13" t="s">
        <v>100</v>
      </c>
      <c r="BQ22" s="13" t="s">
        <v>101</v>
      </c>
      <c r="BR22" s="13" t="s">
        <v>102</v>
      </c>
      <c r="BS22" s="13" t="s">
        <v>103</v>
      </c>
      <c r="BT22" s="13" t="s">
        <v>104</v>
      </c>
      <c r="BU22" s="13" t="s">
        <v>105</v>
      </c>
      <c r="BV22" s="13"/>
      <c r="BW22" s="14">
        <f>S22</f>
      </c>
      <c r="BX22" s="14">
        <f>IF(U22="","",U22)</f>
      </c>
      <c r="BZ22" t="s">
        <v>58</v>
      </c>
      <c r="CA22" t="s">
        <v>100</v>
      </c>
      <c r="CB22" t="s">
        <v>101</v>
      </c>
      <c r="CC22" t="s">
        <v>102</v>
      </c>
      <c r="CD22" t="s">
        <v>103</v>
      </c>
      <c r="CE22" t="s">
        <v>104</v>
      </c>
      <c r="CF22" t="s">
        <v>105</v>
      </c>
      <c r="CG22" s="15">
        <f>BY23-BN23</f>
        <v>0</v>
      </c>
      <c r="CH22" s="15">
        <f>IF(CG22&gt;1.5,1.5,CG22)</f>
        <v>0</v>
      </c>
      <c r="CI22" s="184">
        <f>IF(AND(CG23&gt;0,BN23=5,BN23&lt;8),1,0)</f>
        <v>0</v>
      </c>
      <c r="CJ22" s="183">
        <f>IF(AND(CG23&gt;0,BN23=5.5,BN23&lt;8),1,0)</f>
        <v>0</v>
      </c>
      <c r="CK22" s="183">
        <f>IF(AND(CG23&gt;0,BN23=7,BN23&lt;18),1,0)</f>
        <v>0</v>
      </c>
      <c r="CL22" s="186">
        <f>IF(AND(CG23&gt;0,BN23=7.5,BN23&lt;18),1,0)</f>
        <v>0</v>
      </c>
      <c r="CM22" s="186">
        <f>IF(AND(CG23&gt;0,BN23=17,BN23&lt;22),1,0)</f>
        <v>0</v>
      </c>
      <c r="CN22" s="183">
        <f>IF(AND(CG23&gt;0,BN23=17.5,BN23&lt;22),1,0)</f>
        <v>0</v>
      </c>
      <c r="CO22" s="183">
        <f>IF(AND(CG23&gt;0,BN23=21,BN23&lt;24),1,0)</f>
        <v>0</v>
      </c>
      <c r="CP22" s="184">
        <f>IF(AND(CG23&gt;0,BN23=21.5,BN23&lt;24),1,0)</f>
        <v>0</v>
      </c>
      <c r="CQ22" s="185">
        <f>IF(OR(CL22&gt;0,CM22&gt;0),1,0)</f>
        <v>0</v>
      </c>
      <c r="CR22" s="185">
        <f>IF(OR(CJ22&gt;0,CK22&gt;0,CN22&gt;0,CO22&gt;0),2,0)</f>
        <v>0</v>
      </c>
      <c r="CS22" s="185">
        <f>IF(OR(CI22&gt;0,CP22&gt;0),3,0)</f>
        <v>0</v>
      </c>
      <c r="CT22" s="180">
        <f>SUM(CQ22:CS23)</f>
        <v>0</v>
      </c>
      <c r="CU22" s="180">
        <f>IF(CT22=0,BV23,CT22)</f>
        <v>0</v>
      </c>
      <c r="CV22" s="174">
        <f>BN23+CH22</f>
        <v>0</v>
      </c>
      <c r="CW22" s="182">
        <f>IF(AND(CV22&gt;=8,CV22&lt;18),1,0)</f>
        <v>0</v>
      </c>
      <c r="CX22" s="148">
        <f>IF(AND(CV22&gt;=6,CV22&lt;8),1,0)</f>
        <v>0</v>
      </c>
      <c r="CY22" s="148">
        <f>IF(AND(CV22&gt;=18,CV22&lt;22),1,0)</f>
        <v>0</v>
      </c>
      <c r="CZ22" s="182">
        <f>IF(OR(CX22&gt;0,CY22&gt;0),2,0)</f>
        <v>0</v>
      </c>
      <c r="DA22" s="148">
        <f>IF(AND(CV22&gt;=0,CV22&lt;6),1,0)</f>
        <v>1</v>
      </c>
      <c r="DB22" s="148">
        <f>IF(CV22&gt;=22,1,0)</f>
        <v>0</v>
      </c>
      <c r="DC22" s="182">
        <f>IF(OR(DA22&gt;0,DB22&gt;0),3,0)</f>
        <v>3</v>
      </c>
      <c r="DD22" s="148">
        <f>SUM(CW22,CZ22,DC22)</f>
        <v>3</v>
      </c>
      <c r="DE22" s="148">
        <f>IF(OR(DL22&lt;=0.5,DL22=""),"",DD22)</f>
      </c>
      <c r="DF22" s="148"/>
      <c r="DG22" s="174">
        <f>CG22-CH22</f>
        <v>0</v>
      </c>
      <c r="DH22" s="174">
        <f>DG22</f>
        <v>0</v>
      </c>
      <c r="DI22" s="148"/>
      <c r="DJ22" s="148"/>
      <c r="DK22" s="182">
        <f>IF(AND(B20+1=B22,S20=24,U20=0,O22=0,Q22=0),DJ22,DG22)</f>
        <v>0</v>
      </c>
      <c r="DL22" s="148">
        <f>IF(AND(B22+1=B24,S22=24,U22=0,O24=0,Q24=0),IF(CG22+CG24&gt;=1.5,1.5,""),DH22)</f>
        <v>0</v>
      </c>
      <c r="DM22" s="171">
        <f>DO22-DN22</f>
        <v>0</v>
      </c>
      <c r="DN22" s="174">
        <f>BN23</f>
        <v>0</v>
      </c>
      <c r="DO22" s="164">
        <f>BY23</f>
        <v>0</v>
      </c>
      <c r="DP22" s="174">
        <f>DN22+DM22</f>
        <v>0</v>
      </c>
      <c r="DQ22" s="148">
        <f>IF(AND(DN22&lt;=6,DN22&gt;=0),1,IF(AND(DN22&lt;=8,DN22&gt;6),2,IF(AND(DN22&lt;=18,DN22&gt;8),3,IF(AND(DN22&lt;=DP2223&gt;18),4,IF(AND(DN22&lt;=24,DN22&gt;22),5,0)))))</f>
        <v>1</v>
      </c>
      <c r="DR22" s="168">
        <f>IF(DU22&lt;0,CU22,IF(OR(DQ22=1,DQ22=5),3,IF(OR(DQ22=2,DQ22=4),2,1)))</f>
        <v>3</v>
      </c>
      <c r="DS22" s="177">
        <f>CH22</f>
        <v>0</v>
      </c>
      <c r="DT22" s="179">
        <f>IF(DY24=1,IF(AND(DS24&gt;=0.5,DS24&lt;1.5),DS22+DS24,1.5),DS22)</f>
        <v>0</v>
      </c>
      <c r="DU22" s="174">
        <f>ED22-DS22-DN22</f>
        <v>6</v>
      </c>
      <c r="DV22" s="174">
        <f>DM22-DS22-DU22</f>
        <v>-6</v>
      </c>
      <c r="DW22" s="180">
        <f>IF(DU22&lt;=0,DQ22+1,DQ22)</f>
        <v>1</v>
      </c>
      <c r="DX22" s="181">
        <f>IF(OR(DW22=1,DW22=5),3,IF(OR(DW22=2,DW22=4),2,1))</f>
        <v>3</v>
      </c>
      <c r="DY22" s="180">
        <f>IF(AND(B20=B22-1,S20=24,U20=0,O22=0,Q22=0),1,0)</f>
        <v>0</v>
      </c>
      <c r="DZ22" s="174">
        <f>IF(DY22=1,IF(DN20=22.5,0,IF(DN20=23,0.5,IF(DN20=23.5,1,0))),0)</f>
        <v>0</v>
      </c>
      <c r="EA22" s="174">
        <f>IF(DY22=1,EJ22-DZ22,0)</f>
        <v>0</v>
      </c>
      <c r="EB22" s="175">
        <f>IF(DY22=1,EA22+DS22,EJ22)</f>
        <v>0</v>
      </c>
      <c r="EC22" s="176">
        <f>IF(DU22&lt;0,DX22,IF(OR(DW22=1,DW22=5),3,IF(OR(DW22=2,DW22=4),2,1)))</f>
        <v>3</v>
      </c>
      <c r="ED22" s="164">
        <f>IF(DQ22=1,6,IF(DQ22=2,8,IF(DQ22=3,18,IF(DQ22=4,22,IF(DQ22=5,24)))))</f>
        <v>6</v>
      </c>
      <c r="EE22" s="164">
        <f>DN22+CH22</f>
        <v>0</v>
      </c>
      <c r="EF22" s="164">
        <f>DO22</f>
        <v>0</v>
      </c>
      <c r="EG22" s="164">
        <f>IF(DW22=1,6,IF(DW22=2,8,IF(DW22=3,18,IF(DW22=4,22,IF(DW22=5,24)))))</f>
        <v>6</v>
      </c>
      <c r="EH22" s="164">
        <f>IF(EG22&gt;EF22,EI22,0)</f>
        <v>6</v>
      </c>
      <c r="EI22" s="172">
        <f>EG22-EE22</f>
        <v>6</v>
      </c>
      <c r="EJ22" s="166">
        <f>IF(EG22&lt;EF22,EI22,EF22-EE22)</f>
        <v>0</v>
      </c>
      <c r="EK22" s="169">
        <f>IF(DM22-(DS22+EI22)&gt;0,DW22+1,0)</f>
        <v>0</v>
      </c>
      <c r="EL22" s="170">
        <f>IF(OR(EK22=1,EK22=5),3,IF(OR(EK22=2,EK22=4),2,1))</f>
        <v>1</v>
      </c>
      <c r="EM22" s="164">
        <f>DS22+EI22</f>
        <v>6</v>
      </c>
      <c r="EN22" s="164">
        <f>DM22-EM22</f>
        <v>-6</v>
      </c>
      <c r="EO22" s="164" t="b">
        <f>IF(EK22=1,0,IF(EK22=2,6,IF(EK22=3,8,IF(EK22=4,18,IF(EK22=5,22)))))</f>
        <v>0</v>
      </c>
      <c r="EP22" s="164" t="b">
        <f>IF(EK22=1,6,IF(EK22=2,8,IF(EK22=3,18,IF(EK22=4,22,IF(EK22=5,24)))))</f>
        <v>0</v>
      </c>
      <c r="EQ22" s="164">
        <f>EN22+EO22</f>
        <v>-6</v>
      </c>
      <c r="ER22" s="166">
        <f>IF(EN22&lt;0,0,IF(EP22-EO22&lt;EN22,EP22-EO22,EN22))</f>
        <v>0</v>
      </c>
      <c r="ES22" s="167">
        <f>IF(EQ22-EP22&gt;0,EQ22-EP22,0)</f>
        <v>0</v>
      </c>
      <c r="ET22" s="164">
        <f>IF(ES22&gt;0,EP22,0)</f>
        <v>0</v>
      </c>
      <c r="EU22" s="165">
        <f>IF(ET22=6,2,IF(ET22=8,3,IF(ET22=18,4,IF(ET22=22,5,0))))</f>
        <v>0</v>
      </c>
      <c r="EV22" s="170">
        <f>IF(OR(EU22=1,EU22=5),3,IF(OR(EU22=2,EU22=4),2,1))</f>
        <v>1</v>
      </c>
      <c r="EW22" s="171">
        <f>IF(X22="",0,X22)+IF(Z22="",0,Z22)+IF(AB22="",0,AB22)+IF(AD22="",0,AD22)</f>
        <v>0</v>
      </c>
      <c r="EX22" s="171">
        <f>DM22</f>
        <v>0</v>
      </c>
      <c r="EY22" s="148" t="str">
        <f>IF(EW22=EX22,"一致","不一致")</f>
        <v>一致</v>
      </c>
      <c r="EZ22" s="148" t="str">
        <f>IF(AND(B20+1=B22,S20=24,U20=0,O22=0,Q22=0),IF(EW20+EW22=EX20+EX22,"前行と合わせて一致","前行と合わせて不一致"),"非該当")</f>
        <v>非該当</v>
      </c>
      <c r="FA22" s="90">
        <f>IF(((FD22*60+FE22)-(FB22*60+FC22))-((I22*60+K22)-(E22*60+G22))&gt;15,"エラー","")</f>
      </c>
      <c r="FB22" s="88" t="str">
        <f>IF(E22="","0",IF(G22&gt;=45,E22+1,E22))</f>
        <v>0</v>
      </c>
      <c r="FC22" t="str">
        <f>IF(G22="","0",IF(AND(G22&gt;=0,G22&lt;15),0,IF(AND(G22&gt;=15,G22&lt;30),30,IF(AND(G22&gt;=30,G22&lt;45),30,IF(AND(G22&gt;=45,G22&lt;=59),0)))))</f>
        <v>0</v>
      </c>
      <c r="FD22" t="str">
        <f>IF(I22="","0",IF(K22&gt;=45,I22+1,I22))</f>
        <v>0</v>
      </c>
      <c r="FE22" t="str">
        <f>IF(K22="","0",IF(AND(K22&gt;=0,K22&lt;15),0,IF(AND(K22&gt;=15,K22&lt;30),30,IF(AND(K22&gt;=30,K22&lt;45),30,IF(AND(K22&gt;=45,K22&lt;=59),0)))))</f>
        <v>0</v>
      </c>
    </row>
    <row r="23" spans="1:158" ht="10.5" customHeight="1" thickBot="1">
      <c r="A23" s="238"/>
      <c r="B23" s="227"/>
      <c r="C23" s="220"/>
      <c r="D23" s="221"/>
      <c r="E23" s="220"/>
      <c r="F23" s="223"/>
      <c r="G23" s="225"/>
      <c r="H23" s="211"/>
      <c r="I23" s="220"/>
      <c r="J23" s="223"/>
      <c r="K23" s="225"/>
      <c r="L23" s="223"/>
      <c r="M23" s="236"/>
      <c r="N23" s="215"/>
      <c r="O23" s="206"/>
      <c r="P23" s="204"/>
      <c r="Q23" s="206"/>
      <c r="R23" s="200"/>
      <c r="S23" s="202"/>
      <c r="T23" s="204"/>
      <c r="U23" s="206"/>
      <c r="V23" s="208"/>
      <c r="W23" s="209"/>
      <c r="X23" s="196"/>
      <c r="Y23" s="197"/>
      <c r="Z23" s="196"/>
      <c r="AA23" s="198"/>
      <c r="AB23" s="196"/>
      <c r="AC23" s="198"/>
      <c r="AD23" s="187"/>
      <c r="AE23" s="231"/>
      <c r="AF23" s="232"/>
      <c r="AG23" s="233"/>
      <c r="AH23" s="234"/>
      <c r="AI23" s="234"/>
      <c r="AJ23" s="44"/>
      <c r="AK23" s="44"/>
      <c r="AL23" s="44"/>
      <c r="AM23" s="44"/>
      <c r="AN23" s="194"/>
      <c r="AO23" s="194"/>
      <c r="AP23" s="194"/>
      <c r="AQ23" s="44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L23" s="33">
        <f>BL22</f>
      </c>
      <c r="BM23" s="34">
        <f>IF(BM22="","",BM22/60)</f>
      </c>
      <c r="BN23" s="34">
        <f>SUM(BL23:BM23)</f>
        <v>0</v>
      </c>
      <c r="BO23" s="35">
        <f>IF(AND(BN23&gt;=8,BN23&lt;18),1,0)</f>
        <v>0</v>
      </c>
      <c r="BP23" s="13">
        <f>IF(AND(BL23&gt;=6,BL23&lt;8),1,0)</f>
        <v>0</v>
      </c>
      <c r="BQ23" s="13">
        <f>IF(AND(BL23&gt;=18,BL23&lt;22),1,0)</f>
        <v>0</v>
      </c>
      <c r="BR23" s="35">
        <f>IF(OR(BP23&gt;0,BQ23&gt;0),1,0)</f>
        <v>0</v>
      </c>
      <c r="BS23" s="13">
        <f>IF(AND(BL23&gt;=0,BL23&lt;6),1,0)</f>
        <v>0</v>
      </c>
      <c r="BT23" s="13">
        <f>IF(AND(BL23&gt;=22,BL23&lt;=24),1,0)</f>
        <v>0</v>
      </c>
      <c r="BU23" s="35">
        <f>IF(OR(BS23&gt;0,BT23&gt;0),1,0)</f>
        <v>0</v>
      </c>
      <c r="BV23" s="36">
        <f>IF(OR(BO23&gt;0),1,IF(BR23&gt;0,2,IF(BU23=0,0,3)))</f>
        <v>0</v>
      </c>
      <c r="BW23">
        <f>BW22</f>
      </c>
      <c r="BX23">
        <f>IF(BX22="","",BX22/60)</f>
      </c>
      <c r="BY23" s="4">
        <f>SUM(BW23:BX23)</f>
        <v>0</v>
      </c>
      <c r="BZ23" s="37">
        <f>IF(AND(BW23&gt;=8,BW23&lt;18),1,0)</f>
        <v>0</v>
      </c>
      <c r="CA23">
        <f>IF(AND(BW23&gt;=6,BW23&lt;8),1,0)</f>
        <v>0</v>
      </c>
      <c r="CB23">
        <f>IF(AND(BW23&gt;=18,BW23&lt;22),1,0)</f>
        <v>0</v>
      </c>
      <c r="CC23" s="37">
        <f>IF(OR(CA23&gt;0,CB23&gt;0),1,0)</f>
        <v>0</v>
      </c>
      <c r="CD23">
        <f>IF(AND(BW23&gt;=0,BW23&lt;6),1,0)</f>
        <v>0</v>
      </c>
      <c r="CE23">
        <f>IF(BX23&gt;=22,1,0)</f>
        <v>1</v>
      </c>
      <c r="CF23" s="37">
        <f>IF(OR(CD23&gt;0,CE23&gt;0),1,0)</f>
        <v>1</v>
      </c>
      <c r="CG23" s="38">
        <f>IF(CG22&gt;=1.5,1,0)</f>
        <v>0</v>
      </c>
      <c r="CH23" s="15"/>
      <c r="CI23" s="184"/>
      <c r="CJ23" s="183"/>
      <c r="CK23" s="183"/>
      <c r="CL23" s="186"/>
      <c r="CM23" s="186"/>
      <c r="CN23" s="183"/>
      <c r="CO23" s="183"/>
      <c r="CP23" s="184"/>
      <c r="CQ23" s="185"/>
      <c r="CR23" s="185"/>
      <c r="CS23" s="185"/>
      <c r="CT23" s="148"/>
      <c r="CU23" s="180"/>
      <c r="CV23" s="174"/>
      <c r="CW23" s="182"/>
      <c r="CX23" s="148"/>
      <c r="CY23" s="148"/>
      <c r="CZ23" s="182"/>
      <c r="DA23" s="148"/>
      <c r="DB23" s="148"/>
      <c r="DC23" s="182"/>
      <c r="DD23" s="148"/>
      <c r="DE23" s="148"/>
      <c r="DF23" s="148"/>
      <c r="DG23" s="148"/>
      <c r="DH23" s="174"/>
      <c r="DI23" s="148"/>
      <c r="DJ23" s="148"/>
      <c r="DK23" s="182"/>
      <c r="DL23" s="148"/>
      <c r="DM23" s="148"/>
      <c r="DN23" s="148"/>
      <c r="DO23" s="164"/>
      <c r="DP23" s="174"/>
      <c r="DQ23" s="148"/>
      <c r="DR23" s="168"/>
      <c r="DS23" s="178"/>
      <c r="DT23" s="179"/>
      <c r="DU23" s="174"/>
      <c r="DV23" s="174"/>
      <c r="DW23" s="180"/>
      <c r="DX23" s="181"/>
      <c r="DY23" s="180"/>
      <c r="DZ23" s="174"/>
      <c r="EA23" s="174"/>
      <c r="EB23" s="175"/>
      <c r="EC23" s="176"/>
      <c r="ED23" s="164"/>
      <c r="EE23" s="164"/>
      <c r="EF23" s="164"/>
      <c r="EG23" s="164"/>
      <c r="EH23" s="164"/>
      <c r="EI23" s="172"/>
      <c r="EJ23" s="166"/>
      <c r="EK23" s="169"/>
      <c r="EL23" s="170"/>
      <c r="EM23" s="164"/>
      <c r="EN23" s="164"/>
      <c r="EO23" s="164"/>
      <c r="EP23" s="164"/>
      <c r="EQ23" s="164"/>
      <c r="ER23" s="166"/>
      <c r="ES23" s="168"/>
      <c r="ET23" s="164"/>
      <c r="EU23" s="165"/>
      <c r="EV23" s="170"/>
      <c r="EW23" s="148"/>
      <c r="EX23" s="148"/>
      <c r="EY23" s="148"/>
      <c r="EZ23" s="148"/>
      <c r="FA23" s="90">
        <f>IF(((FD22*60+FE22)-(FB22*60+FC22))-((I22*60+K22)-(E22*60+G22))&lt;-14,"エラー","")</f>
      </c>
      <c r="FB23" s="88"/>
    </row>
    <row r="24" spans="1:161" ht="10.5" customHeight="1" thickBot="1">
      <c r="A24" s="237"/>
      <c r="B24" s="226"/>
      <c r="C24" s="218"/>
      <c r="D24" s="219"/>
      <c r="E24" s="222"/>
      <c r="F24" s="205" t="s">
        <v>98</v>
      </c>
      <c r="G24" s="224"/>
      <c r="H24" s="210" t="s">
        <v>99</v>
      </c>
      <c r="I24" s="222"/>
      <c r="J24" s="205" t="s">
        <v>98</v>
      </c>
      <c r="K24" s="224"/>
      <c r="L24" s="205" t="s">
        <v>99</v>
      </c>
      <c r="M24" s="235"/>
      <c r="N24" s="214"/>
      <c r="O24" s="205">
        <f>IF(E24="","",IF(G24&gt;=45,E24+1,E24))</f>
      </c>
      <c r="P24" s="203" t="s">
        <v>98</v>
      </c>
      <c r="Q24" s="205">
        <f>IF(G24="","",IF(AND(G24&gt;=0,G24&lt;15),0,IF(AND(G24&gt;=15,G24&lt;30),30,IF(AND(G24&gt;=30,G24&lt;45),30,IF(AND(G24&gt;=45,G24&lt;=59),0)))))</f>
      </c>
      <c r="R24" s="199" t="s">
        <v>99</v>
      </c>
      <c r="S24" s="201">
        <f>IF(I24="","",IF(K24&gt;=45,I24+1,I24))</f>
      </c>
      <c r="T24" s="203" t="s">
        <v>98</v>
      </c>
      <c r="U24" s="205">
        <f>IF(K24="","",IF(AND(K24&gt;=0,K24&lt;15),0,IF(AND(K24&gt;=15,K24&lt;30),30,IF(AND(K24&gt;=30,K24&lt;45),30,IF(AND(K24&gt;=45,K24&lt;=59),0)))))</f>
      </c>
      <c r="V24" s="207" t="s">
        <v>99</v>
      </c>
      <c r="W24" s="209">
        <f>IF(AND(B22=B24-1,S22=24,U22=0,O24=0,Q24=0),"",IF(AND(O24="",Q24="",S24="",U24=""),"",DR24))</f>
      </c>
      <c r="X24" s="196">
        <f>IF(AND(B22+1=B24,S22=24,U22=0,O24=0,Q24=0),"",IF(AND(B24+1=B26,S24=24,U24=0,O26=0,Q26=0),IF(DT24&lt;1.5,DT24,1.5),IF(CH24=0,"",CH24)))</f>
      </c>
      <c r="Y24" s="197">
        <f>IF(AND(DY24=1,EB24=0.5),DR24,IF(AND(EB24&gt;0.5,EB24&lt;1),"",IF(EB24&lt;=0,"",EC24)))</f>
      </c>
      <c r="Z24" s="196">
        <f>IF(Y24="","",IF(DY24=1,IF(EB24&lt;=0,"",EB24),EJ24))</f>
      </c>
      <c r="AA24" s="198">
        <f>IF(ER24&lt;=0,"",IF(DX24=EK24,IF(OR(DX24=0,EK24=0),"",EL24),EL24))</f>
      </c>
      <c r="AB24" s="196">
        <f>IF(OR(AA24="",ER24=0),"",ER24)</f>
      </c>
      <c r="AC24" s="198">
        <f>IF(OR(EK24=EU24,EU24=0,EK24=0),"",EV24)</f>
      </c>
      <c r="AD24" s="187">
        <f>IF(AC24&gt;0,IF(ES24=0,"",ES24),"")</f>
      </c>
      <c r="AE24" s="228">
        <f>IF(FA24="エラー","実績エラー","")</f>
      </c>
      <c r="AF24" s="229"/>
      <c r="AG24" s="230"/>
      <c r="AH24" s="234">
        <f>IF(AND(FA25="エラー",U24&lt;&gt;""),"実績エラー","")</f>
      </c>
      <c r="AI24" s="234"/>
      <c r="AJ24" s="44"/>
      <c r="AK24" s="44"/>
      <c r="AL24" s="44"/>
      <c r="AM24" s="44"/>
      <c r="AN24" s="194">
        <f>SUM(M24:N25)</f>
        <v>0</v>
      </c>
      <c r="AO24" s="195">
        <f>SUM(X24,Z24,AB24,AD24)</f>
        <v>0</v>
      </c>
      <c r="AP24" s="194">
        <f>IF(AN24=AO24,0,1)</f>
        <v>0</v>
      </c>
      <c r="AQ24" s="44"/>
      <c r="AS24" s="148">
        <f>IF(W24=1,IF(X24=0.5,1,0),0)</f>
        <v>0</v>
      </c>
      <c r="AT24" s="148">
        <f>IF(W24=2,IF(X24=0.5,1,0),0)</f>
        <v>0</v>
      </c>
      <c r="AU24" s="148">
        <f>IF(W24=3,IF(X24=0.5,1,0),0)</f>
        <v>0</v>
      </c>
      <c r="AV24" s="148">
        <f>IF(W24=1,IF(X24=1,1,0),0)</f>
        <v>0</v>
      </c>
      <c r="AW24" s="148">
        <f>IF(W24=2,IF(X24=1,1,0),0)</f>
        <v>0</v>
      </c>
      <c r="AX24" s="148">
        <f>IF(W24=3,IF(X24=1,1,0),0)</f>
        <v>0</v>
      </c>
      <c r="AY24" s="148">
        <f>IF(W24=1,IF(X24=1.5,1,0),0)</f>
        <v>0</v>
      </c>
      <c r="AZ24" s="148">
        <f>IF(W24=2,IF(X24=1.5,1,0),0)</f>
        <v>0</v>
      </c>
      <c r="BA24" s="148">
        <f>IF(W24=3,IF(X24=1.5,1,0),0)</f>
        <v>0</v>
      </c>
      <c r="BB24" s="148">
        <f>IF(Y24=1,IF(Z24&gt;0,Z24/0.5,0),0)</f>
        <v>0</v>
      </c>
      <c r="BC24" s="148">
        <f>IF(Y24=2,IF(Z24&gt;0,Z24/0.5,0),0)</f>
        <v>0</v>
      </c>
      <c r="BD24" s="148">
        <f>IF(Y24=3,IF(Z24&gt;0,Z24/0.5,0),0)</f>
        <v>0</v>
      </c>
      <c r="BE24" s="148">
        <f>IF(AA24=1,IF(AB24&gt;0,AB24/0.5,0),0)</f>
        <v>0</v>
      </c>
      <c r="BF24" s="148">
        <f>IF(AA24=2,IF(AB24&gt;0,AB24/0.5,0),0)</f>
        <v>0</v>
      </c>
      <c r="BG24" s="148">
        <f>IF(AA24=3,IF(AB24&gt;0,AB24/0.5,0),0)</f>
        <v>0</v>
      </c>
      <c r="BH24" s="148">
        <f>IF(AC24=1,IF(AD24&gt;0,AD24/0.5,0),0)</f>
        <v>0</v>
      </c>
      <c r="BI24" s="148">
        <f>IF(AC24=2,IF(AD24&gt;0,AD24/0.5,0),0)</f>
        <v>0</v>
      </c>
      <c r="BJ24" s="148">
        <f>IF(AC24=3,IF(AD24&gt;0,AD24/0.5,0),0)</f>
        <v>0</v>
      </c>
      <c r="BL24" s="12">
        <f>IF(O24="","",O24)</f>
      </c>
      <c r="BM24" s="12">
        <f>IF(Q24="","",Q24)</f>
      </c>
      <c r="BN24" s="13"/>
      <c r="BO24" s="13" t="s">
        <v>58</v>
      </c>
      <c r="BP24" s="13" t="s">
        <v>100</v>
      </c>
      <c r="BQ24" s="13" t="s">
        <v>101</v>
      </c>
      <c r="BR24" s="13" t="s">
        <v>102</v>
      </c>
      <c r="BS24" s="13" t="s">
        <v>103</v>
      </c>
      <c r="BT24" s="13" t="s">
        <v>104</v>
      </c>
      <c r="BU24" s="13" t="s">
        <v>105</v>
      </c>
      <c r="BV24" s="13"/>
      <c r="BW24" s="14">
        <f>S24</f>
      </c>
      <c r="BX24" s="14">
        <f>IF(U24="","",U24)</f>
      </c>
      <c r="BZ24" t="s">
        <v>58</v>
      </c>
      <c r="CA24" t="s">
        <v>100</v>
      </c>
      <c r="CB24" t="s">
        <v>101</v>
      </c>
      <c r="CC24" t="s">
        <v>102</v>
      </c>
      <c r="CD24" t="s">
        <v>103</v>
      </c>
      <c r="CE24" t="s">
        <v>104</v>
      </c>
      <c r="CF24" t="s">
        <v>105</v>
      </c>
      <c r="CG24" s="15">
        <f>BY25-BN25</f>
        <v>0</v>
      </c>
      <c r="CH24" s="15">
        <f>IF(CG24&gt;1.5,1.5,CG24)</f>
        <v>0</v>
      </c>
      <c r="CI24" s="184">
        <f>IF(AND(CG25&gt;0,BN25=5,BN25&lt;8),1,0)</f>
        <v>0</v>
      </c>
      <c r="CJ24" s="183">
        <f>IF(AND(CG25&gt;0,BN25=5.5,BN25&lt;8),1,0)</f>
        <v>0</v>
      </c>
      <c r="CK24" s="183">
        <f>IF(AND(CG25&gt;0,BN25=7,BN25&lt;18),1,0)</f>
        <v>0</v>
      </c>
      <c r="CL24" s="186">
        <f>IF(AND(CG25&gt;0,BN25=7.5,BN25&lt;18),1,0)</f>
        <v>0</v>
      </c>
      <c r="CM24" s="186">
        <f>IF(AND(CG25&gt;0,BN25=17,BN25&lt;22),1,0)</f>
        <v>0</v>
      </c>
      <c r="CN24" s="183">
        <f>IF(AND(CG25&gt;0,BN25=17.5,BN25&lt;22),1,0)</f>
        <v>0</v>
      </c>
      <c r="CO24" s="183">
        <f>IF(AND(CG25&gt;0,BN25=21,BN25&lt;24),1,0)</f>
        <v>0</v>
      </c>
      <c r="CP24" s="184">
        <f>IF(AND(CG25&gt;0,BN25=21.5,BN25&lt;24),1,0)</f>
        <v>0</v>
      </c>
      <c r="CQ24" s="185">
        <f>IF(OR(CL24&gt;0,CM24&gt;0),1,0)</f>
        <v>0</v>
      </c>
      <c r="CR24" s="185">
        <f>IF(OR(CJ24&gt;0,CK24&gt;0,CN24&gt;0,CO24&gt;0),2,0)</f>
        <v>0</v>
      </c>
      <c r="CS24" s="185">
        <f>IF(OR(CI24&gt;0,CP24&gt;0),3,0)</f>
        <v>0</v>
      </c>
      <c r="CT24" s="180">
        <f>SUM(CQ24:CS25)</f>
        <v>0</v>
      </c>
      <c r="CU24" s="180">
        <f>IF(CT24=0,BV25,CT24)</f>
        <v>0</v>
      </c>
      <c r="CV24" s="174">
        <f>BN25+CH24</f>
        <v>0</v>
      </c>
      <c r="CW24" s="182">
        <f>IF(AND(CV24&gt;=8,CV24&lt;18),1,0)</f>
        <v>0</v>
      </c>
      <c r="CX24" s="148">
        <f>IF(AND(CV24&gt;=6,CV24&lt;8),1,0)</f>
        <v>0</v>
      </c>
      <c r="CY24" s="148">
        <f>IF(AND(CV24&gt;=18,CV24&lt;22),1,0)</f>
        <v>0</v>
      </c>
      <c r="CZ24" s="182">
        <f>IF(OR(CX24&gt;0,CY24&gt;0),2,0)</f>
        <v>0</v>
      </c>
      <c r="DA24" s="148">
        <f>IF(AND(CV24&gt;=0,CV24&lt;6),1,0)</f>
        <v>1</v>
      </c>
      <c r="DB24" s="148">
        <f>IF(CV24&gt;=22,1,0)</f>
        <v>0</v>
      </c>
      <c r="DC24" s="182">
        <f>IF(OR(DA24&gt;0,DB24&gt;0),3,0)</f>
        <v>3</v>
      </c>
      <c r="DD24" s="148">
        <f>SUM(CW24,CZ24,DC24)</f>
        <v>3</v>
      </c>
      <c r="DE24" s="148">
        <f>IF(OR(DL24&lt;=0.5,DL24=""),"",DD24)</f>
      </c>
      <c r="DF24" s="148"/>
      <c r="DG24" s="174">
        <f>CG24-CH24</f>
        <v>0</v>
      </c>
      <c r="DH24" s="174">
        <f>DG24</f>
        <v>0</v>
      </c>
      <c r="DI24" s="148"/>
      <c r="DJ24" s="148"/>
      <c r="DK24" s="182">
        <f>IF(AND(B22+1=B24,S22=24,U22=0,O24=0,Q24=0),DJ24,DG24)</f>
        <v>0</v>
      </c>
      <c r="DL24" s="148">
        <f>IF(AND(B24+1=B26,S24=24,U24=0,O26=0,Q26=0),IF(CG24+CG26&gt;=1.5,1.5,""),DH24)</f>
        <v>0</v>
      </c>
      <c r="DM24" s="171">
        <f>DO24-DN24</f>
        <v>0</v>
      </c>
      <c r="DN24" s="174">
        <f>BN25</f>
        <v>0</v>
      </c>
      <c r="DO24" s="164">
        <f>BY25</f>
        <v>0</v>
      </c>
      <c r="DP24" s="174">
        <f>DN24+DM24</f>
        <v>0</v>
      </c>
      <c r="DQ24" s="148">
        <f>IF(AND(DN24&lt;=6,DN24&gt;=0),1,IF(AND(DN24&lt;=8,DN24&gt;6),2,IF(AND(DN24&lt;=18,DN24&gt;8),3,IF(AND(DN24&lt;=DP2225&gt;18),4,IF(AND(DN24&lt;=24,DN24&gt;22),5,0)))))</f>
        <v>1</v>
      </c>
      <c r="DR24" s="168">
        <f>IF(DU24&lt;0,CU24,IF(OR(DQ24=1,DQ24=5),3,IF(OR(DQ24=2,DQ24=4),2,1)))</f>
        <v>3</v>
      </c>
      <c r="DS24" s="177">
        <f>CH24</f>
        <v>0</v>
      </c>
      <c r="DT24" s="179">
        <f>IF(DY26=1,IF(AND(DS26&gt;=0.5,DS26&lt;1.5),DS24+DS26,1.5),DS24)</f>
        <v>0</v>
      </c>
      <c r="DU24" s="174">
        <f>ED24-DS24-DN24</f>
        <v>6</v>
      </c>
      <c r="DV24" s="174">
        <f>DM24-DS24-DU24</f>
        <v>-6</v>
      </c>
      <c r="DW24" s="180">
        <f>IF(DU24&lt;=0,DQ24+1,DQ24)</f>
        <v>1</v>
      </c>
      <c r="DX24" s="181">
        <f>IF(OR(DW24=1,DW24=5),3,IF(OR(DW24=2,DW24=4),2,1))</f>
        <v>3</v>
      </c>
      <c r="DY24" s="180">
        <f>IF(AND(B22=B24-1,S22=24,U22=0,O24=0,Q24=0),1,0)</f>
        <v>0</v>
      </c>
      <c r="DZ24" s="174">
        <f>IF(DY24=1,IF(DN22=22.5,0,IF(DN22=23,0.5,IF(DN22=23.5,1,0))),0)</f>
        <v>0</v>
      </c>
      <c r="EA24" s="174">
        <f>IF(DY24=1,EJ24-DZ24,0)</f>
        <v>0</v>
      </c>
      <c r="EB24" s="175">
        <f>IF(DY24=1,EA24+DS24,EJ24)</f>
        <v>0</v>
      </c>
      <c r="EC24" s="176">
        <f>IF(DU24&lt;0,DX24,IF(OR(DW24=1,DW24=5),3,IF(OR(DW24=2,DW24=4),2,1)))</f>
        <v>3</v>
      </c>
      <c r="ED24" s="164">
        <f>IF(DQ24=1,6,IF(DQ24=2,8,IF(DQ24=3,18,IF(DQ24=4,22,IF(DQ24=5,24)))))</f>
        <v>6</v>
      </c>
      <c r="EE24" s="164">
        <f>DN24+CH24</f>
        <v>0</v>
      </c>
      <c r="EF24" s="164">
        <f>DO24</f>
        <v>0</v>
      </c>
      <c r="EG24" s="164">
        <f>IF(DW24=1,6,IF(DW24=2,8,IF(DW24=3,18,IF(DW24=4,22,IF(DW24=5,24)))))</f>
        <v>6</v>
      </c>
      <c r="EH24" s="164">
        <f>IF(EG24&gt;EF24,EI24,0)</f>
        <v>6</v>
      </c>
      <c r="EI24" s="172">
        <f>EG24-EE24</f>
        <v>6</v>
      </c>
      <c r="EJ24" s="166">
        <f>IF(EG24&lt;EF24,EI24,EF24-EE24)</f>
        <v>0</v>
      </c>
      <c r="EK24" s="169">
        <f>IF(DM24-(DS24+EI24)&gt;0,DW24+1,0)</f>
        <v>0</v>
      </c>
      <c r="EL24" s="170">
        <f>IF(OR(EK24=1,EK24=5),3,IF(OR(EK24=2,EK24=4),2,1))</f>
        <v>1</v>
      </c>
      <c r="EM24" s="164">
        <f>DS24+EI24</f>
        <v>6</v>
      </c>
      <c r="EN24" s="164">
        <f>DM24-EM24</f>
        <v>-6</v>
      </c>
      <c r="EO24" s="164" t="b">
        <f>IF(EK24=1,0,IF(EK24=2,6,IF(EK24=3,8,IF(EK24=4,18,IF(EK24=5,22)))))</f>
        <v>0</v>
      </c>
      <c r="EP24" s="164" t="b">
        <f>IF(EK24=1,6,IF(EK24=2,8,IF(EK24=3,18,IF(EK24=4,22,IF(EK24=5,24)))))</f>
        <v>0</v>
      </c>
      <c r="EQ24" s="164">
        <f>EN24+EO24</f>
        <v>-6</v>
      </c>
      <c r="ER24" s="166">
        <f>IF(EN24&lt;0,0,IF(EP24-EO24&lt;EN24,EP24-EO24,EN24))</f>
        <v>0</v>
      </c>
      <c r="ES24" s="167">
        <f>IF(EQ24-EP24&gt;0,EQ24-EP24,0)</f>
        <v>0</v>
      </c>
      <c r="ET24" s="164">
        <f>IF(ES24&gt;0,EP24,0)</f>
        <v>0</v>
      </c>
      <c r="EU24" s="165">
        <f>IF(ET24=6,2,IF(ET24=8,3,IF(ET24=18,4,IF(ET24=22,5,0))))</f>
        <v>0</v>
      </c>
      <c r="EV24" s="170">
        <f>IF(OR(EU24=1,EU24=5),3,IF(OR(EU24=2,EU24=4),2,1))</f>
        <v>1</v>
      </c>
      <c r="EW24" s="171">
        <f>IF(X24="",0,X24)+IF(Z24="",0,Z24)+IF(AB24="",0,AB24)+IF(AD24="",0,AD24)</f>
        <v>0</v>
      </c>
      <c r="EX24" s="171">
        <f>DM24</f>
        <v>0</v>
      </c>
      <c r="EY24" s="148" t="str">
        <f>IF(EW24=EX24,"一致","不一致")</f>
        <v>一致</v>
      </c>
      <c r="EZ24" s="148" t="str">
        <f>IF(AND(B22+1=B24,S22=24,U22=0,O24=0,Q24=0),IF(EW22+EW24=EX22+EX24,"前行と合わせて一致","前行と合わせて不一致"),"非該当")</f>
        <v>非該当</v>
      </c>
      <c r="FA24" s="90">
        <f>IF(((FD24*60+FE24)-(FB24*60+FC24))-((I24*60+K24)-(E24*60+G24))&gt;15,"エラー","")</f>
      </c>
      <c r="FB24" s="88" t="str">
        <f>IF(E24="","0",IF(G24&gt;=45,E24+1,E24))</f>
        <v>0</v>
      </c>
      <c r="FC24" t="str">
        <f>IF(G24="","0",IF(AND(G24&gt;=0,G24&lt;15),0,IF(AND(G24&gt;=15,G24&lt;30),30,IF(AND(G24&gt;=30,G24&lt;45),30,IF(AND(G24&gt;=45,G24&lt;=59),0)))))</f>
        <v>0</v>
      </c>
      <c r="FD24" t="str">
        <f>IF(I24="","0",IF(K24&gt;=45,I24+1,I24))</f>
        <v>0</v>
      </c>
      <c r="FE24" t="str">
        <f>IF(K24="","0",IF(AND(K24&gt;=0,K24&lt;15),0,IF(AND(K24&gt;=15,K24&lt;30),30,IF(AND(K24&gt;=30,K24&lt;45),30,IF(AND(K24&gt;=45,K24&lt;=59),0)))))</f>
        <v>0</v>
      </c>
    </row>
    <row r="25" spans="1:158" ht="10.5" customHeight="1" thickBot="1">
      <c r="A25" s="238"/>
      <c r="B25" s="227"/>
      <c r="C25" s="220"/>
      <c r="D25" s="221"/>
      <c r="E25" s="220"/>
      <c r="F25" s="223"/>
      <c r="G25" s="225"/>
      <c r="H25" s="211"/>
      <c r="I25" s="220"/>
      <c r="J25" s="223"/>
      <c r="K25" s="225"/>
      <c r="L25" s="223"/>
      <c r="M25" s="236"/>
      <c r="N25" s="215"/>
      <c r="O25" s="206"/>
      <c r="P25" s="204"/>
      <c r="Q25" s="206"/>
      <c r="R25" s="200"/>
      <c r="S25" s="202"/>
      <c r="T25" s="204"/>
      <c r="U25" s="206"/>
      <c r="V25" s="208"/>
      <c r="W25" s="209"/>
      <c r="X25" s="196"/>
      <c r="Y25" s="197"/>
      <c r="Z25" s="196"/>
      <c r="AA25" s="198"/>
      <c r="AB25" s="196"/>
      <c r="AC25" s="198"/>
      <c r="AD25" s="187"/>
      <c r="AE25" s="231"/>
      <c r="AF25" s="232"/>
      <c r="AG25" s="233"/>
      <c r="AH25" s="234"/>
      <c r="AI25" s="234"/>
      <c r="AJ25" s="44"/>
      <c r="AK25" s="44"/>
      <c r="AL25" s="44"/>
      <c r="AM25" s="44"/>
      <c r="AN25" s="194"/>
      <c r="AO25" s="194"/>
      <c r="AP25" s="194"/>
      <c r="AQ25" s="44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L25" s="33">
        <f>BL24</f>
      </c>
      <c r="BM25" s="34">
        <f>IF(BM24="","",BM24/60)</f>
      </c>
      <c r="BN25" s="34">
        <f>SUM(BL25:BM25)</f>
        <v>0</v>
      </c>
      <c r="BO25" s="35">
        <f>IF(AND(BN25&gt;=8,BN25&lt;18),1,0)</f>
        <v>0</v>
      </c>
      <c r="BP25" s="13">
        <f>IF(AND(BL25&gt;=6,BL25&lt;8),1,0)</f>
        <v>0</v>
      </c>
      <c r="BQ25" s="13">
        <f>IF(AND(BL25&gt;=18,BL25&lt;22),1,0)</f>
        <v>0</v>
      </c>
      <c r="BR25" s="35">
        <f>IF(OR(BP25&gt;0,BQ25&gt;0),1,0)</f>
        <v>0</v>
      </c>
      <c r="BS25" s="13">
        <f>IF(AND(BL25&gt;=0,BL25&lt;6),1,0)</f>
        <v>0</v>
      </c>
      <c r="BT25" s="13">
        <f>IF(AND(BL25&gt;=22,BL25&lt;=24),1,0)</f>
        <v>0</v>
      </c>
      <c r="BU25" s="35">
        <f>IF(OR(BS25&gt;0,BT25&gt;0),1,0)</f>
        <v>0</v>
      </c>
      <c r="BV25" s="36">
        <f>IF(OR(BO25&gt;0),1,IF(BR25&gt;0,2,IF(BU25=0,0,3)))</f>
        <v>0</v>
      </c>
      <c r="BW25">
        <f>BW24</f>
      </c>
      <c r="BX25">
        <f>IF(BX24="","",BX24/60)</f>
      </c>
      <c r="BY25" s="4">
        <f>SUM(BW25:BX25)</f>
        <v>0</v>
      </c>
      <c r="BZ25" s="37">
        <f>IF(AND(BW25&gt;=8,BW25&lt;18),1,0)</f>
        <v>0</v>
      </c>
      <c r="CA25">
        <f>IF(AND(BW25&gt;=6,BW25&lt;8),1,0)</f>
        <v>0</v>
      </c>
      <c r="CB25">
        <f>IF(AND(BW25&gt;=18,BW25&lt;22),1,0)</f>
        <v>0</v>
      </c>
      <c r="CC25" s="37">
        <f>IF(OR(CA25&gt;0,CB25&gt;0),1,0)</f>
        <v>0</v>
      </c>
      <c r="CD25">
        <f>IF(AND(BW25&gt;=0,BW25&lt;6),1,0)</f>
        <v>0</v>
      </c>
      <c r="CE25">
        <f>IF(BX25&gt;=22,1,0)</f>
        <v>1</v>
      </c>
      <c r="CF25" s="37">
        <f>IF(OR(CD25&gt;0,CE25&gt;0),1,0)</f>
        <v>1</v>
      </c>
      <c r="CG25" s="38">
        <f>IF(CG24&gt;=1.5,1,0)</f>
        <v>0</v>
      </c>
      <c r="CH25" s="15"/>
      <c r="CI25" s="184"/>
      <c r="CJ25" s="183"/>
      <c r="CK25" s="183"/>
      <c r="CL25" s="186"/>
      <c r="CM25" s="186"/>
      <c r="CN25" s="183"/>
      <c r="CO25" s="183"/>
      <c r="CP25" s="184"/>
      <c r="CQ25" s="185"/>
      <c r="CR25" s="185"/>
      <c r="CS25" s="185"/>
      <c r="CT25" s="148"/>
      <c r="CU25" s="180"/>
      <c r="CV25" s="174"/>
      <c r="CW25" s="182"/>
      <c r="CX25" s="148"/>
      <c r="CY25" s="148"/>
      <c r="CZ25" s="182"/>
      <c r="DA25" s="148"/>
      <c r="DB25" s="148"/>
      <c r="DC25" s="182"/>
      <c r="DD25" s="148"/>
      <c r="DE25" s="148"/>
      <c r="DF25" s="148"/>
      <c r="DG25" s="148"/>
      <c r="DH25" s="174"/>
      <c r="DI25" s="148"/>
      <c r="DJ25" s="148"/>
      <c r="DK25" s="182"/>
      <c r="DL25" s="148"/>
      <c r="DM25" s="148"/>
      <c r="DN25" s="148"/>
      <c r="DO25" s="164"/>
      <c r="DP25" s="174"/>
      <c r="DQ25" s="148"/>
      <c r="DR25" s="168"/>
      <c r="DS25" s="178"/>
      <c r="DT25" s="179"/>
      <c r="DU25" s="174"/>
      <c r="DV25" s="174"/>
      <c r="DW25" s="180"/>
      <c r="DX25" s="181"/>
      <c r="DY25" s="180"/>
      <c r="DZ25" s="174"/>
      <c r="EA25" s="174"/>
      <c r="EB25" s="175"/>
      <c r="EC25" s="176"/>
      <c r="ED25" s="164"/>
      <c r="EE25" s="164"/>
      <c r="EF25" s="164"/>
      <c r="EG25" s="164"/>
      <c r="EH25" s="164"/>
      <c r="EI25" s="172"/>
      <c r="EJ25" s="166"/>
      <c r="EK25" s="169"/>
      <c r="EL25" s="170"/>
      <c r="EM25" s="164"/>
      <c r="EN25" s="164"/>
      <c r="EO25" s="164"/>
      <c r="EP25" s="164"/>
      <c r="EQ25" s="164"/>
      <c r="ER25" s="166"/>
      <c r="ES25" s="168"/>
      <c r="ET25" s="164"/>
      <c r="EU25" s="165"/>
      <c r="EV25" s="170"/>
      <c r="EW25" s="148"/>
      <c r="EX25" s="148"/>
      <c r="EY25" s="148"/>
      <c r="EZ25" s="148"/>
      <c r="FA25" s="90">
        <f>IF(((FD24*60+FE24)-(FB24*60+FC24))-((I24*60+K24)-(E24*60+G24))&lt;-14,"エラー","")</f>
      </c>
      <c r="FB25" s="88"/>
    </row>
    <row r="26" spans="1:161" ht="10.5" customHeight="1" thickBot="1">
      <c r="A26" s="237"/>
      <c r="B26" s="226"/>
      <c r="C26" s="218"/>
      <c r="D26" s="219"/>
      <c r="E26" s="222"/>
      <c r="F26" s="205" t="s">
        <v>98</v>
      </c>
      <c r="G26" s="224"/>
      <c r="H26" s="210" t="s">
        <v>99</v>
      </c>
      <c r="I26" s="222"/>
      <c r="J26" s="205" t="s">
        <v>98</v>
      </c>
      <c r="K26" s="224"/>
      <c r="L26" s="205" t="s">
        <v>99</v>
      </c>
      <c r="M26" s="235"/>
      <c r="N26" s="214"/>
      <c r="O26" s="205">
        <f>IF(E26="","",IF(G26&gt;=45,E26+1,E26))</f>
      </c>
      <c r="P26" s="203" t="s">
        <v>98</v>
      </c>
      <c r="Q26" s="205">
        <f>IF(G26="","",IF(AND(G26&gt;=0,G26&lt;15),0,IF(AND(G26&gt;=15,G26&lt;30),30,IF(AND(G26&gt;=30,G26&lt;45),30,IF(AND(G26&gt;=45,G26&lt;=59),0)))))</f>
      </c>
      <c r="R26" s="199" t="s">
        <v>99</v>
      </c>
      <c r="S26" s="201">
        <f>IF(I26="","",IF(K26&gt;=45,I26+1,I26))</f>
      </c>
      <c r="T26" s="203" t="s">
        <v>98</v>
      </c>
      <c r="U26" s="205">
        <f>IF(K26="","",IF(AND(K26&gt;=0,K26&lt;15),0,IF(AND(K26&gt;=15,K26&lt;30),30,IF(AND(K26&gt;=30,K26&lt;45),30,IF(AND(K26&gt;=45,K26&lt;=59),0)))))</f>
      </c>
      <c r="V26" s="207" t="s">
        <v>99</v>
      </c>
      <c r="W26" s="209">
        <f>IF(AND(B24=B26-1,S24=24,U24=0,O26=0,Q26=0),"",IF(AND(O26="",Q26="",S26="",U26=""),"",DR26))</f>
      </c>
      <c r="X26" s="196">
        <f>IF(AND(B24+1=B26,S24=24,U24=0,O26=0,Q26=0),"",IF(AND(B26+1=B28,S26=24,U26=0,O28=0,Q28=0),IF(DT26&lt;1.5,DT26,1.5),IF(CH26=0,"",CH26)))</f>
      </c>
      <c r="Y26" s="197">
        <f>IF(AND(DY26=1,EB26=0.5),DR26,IF(AND(EB26&gt;0.5,EB26&lt;1),"",IF(EB26&lt;=0,"",EC26)))</f>
      </c>
      <c r="Z26" s="196">
        <f>IF(Y26="","",IF(DY26=1,IF(EB26&lt;=0,"",EB26),EJ26))</f>
      </c>
      <c r="AA26" s="198">
        <f>IF(ER26&lt;=0,"",IF(DX26=EK26,IF(OR(DX26=0,EK26=0),"",EL26),EL26))</f>
      </c>
      <c r="AB26" s="196">
        <f>IF(OR(AA26="",ER26=0),"",ER26)</f>
      </c>
      <c r="AC26" s="198">
        <f>IF(OR(EK26=EU26,EU26=0,EK26=0),"",EV26)</f>
      </c>
      <c r="AD26" s="187">
        <f>IF(AC26&gt;0,IF(ES26=0,"",ES26),"")</f>
      </c>
      <c r="AE26" s="228">
        <f>IF(FA26="エラー","実績エラー","")</f>
      </c>
      <c r="AF26" s="229"/>
      <c r="AG26" s="230"/>
      <c r="AH26" s="234">
        <f>IF(AND(FA27="エラー",U26&lt;&gt;""),"実績エラー","")</f>
      </c>
      <c r="AI26" s="234"/>
      <c r="AJ26" s="44"/>
      <c r="AK26" s="44"/>
      <c r="AL26" s="44"/>
      <c r="AM26" s="44"/>
      <c r="AN26" s="194">
        <f>SUM(M26:N27)</f>
        <v>0</v>
      </c>
      <c r="AO26" s="195">
        <f>SUM(X26,Z26,AB26,AD26)</f>
        <v>0</v>
      </c>
      <c r="AP26" s="194">
        <f>IF(AN26=AO26,0,1)</f>
        <v>0</v>
      </c>
      <c r="AQ26" s="44"/>
      <c r="AS26" s="148">
        <f>IF(W26=1,IF(X26=0.5,1,0),0)</f>
        <v>0</v>
      </c>
      <c r="AT26" s="148">
        <f>IF(W26=2,IF(X26=0.5,1,0),0)</f>
        <v>0</v>
      </c>
      <c r="AU26" s="148">
        <f>IF(W26=3,IF(X26=0.5,1,0),0)</f>
        <v>0</v>
      </c>
      <c r="AV26" s="148">
        <f>IF(W26=1,IF(X26=1,1,0),0)</f>
        <v>0</v>
      </c>
      <c r="AW26" s="148">
        <f>IF(W26=2,IF(X26=1,1,0),0)</f>
        <v>0</v>
      </c>
      <c r="AX26" s="148">
        <f>IF(W26=3,IF(X26=1,1,0),0)</f>
        <v>0</v>
      </c>
      <c r="AY26" s="148">
        <f>IF(W26=1,IF(X26=1.5,1,0),0)</f>
        <v>0</v>
      </c>
      <c r="AZ26" s="148">
        <f>IF(W26=2,IF(X26=1.5,1,0),0)</f>
        <v>0</v>
      </c>
      <c r="BA26" s="148">
        <f>IF(W26=3,IF(X26=1.5,1,0),0)</f>
        <v>0</v>
      </c>
      <c r="BB26" s="148">
        <f>IF(Y26=1,IF(Z26&gt;0,Z26/0.5,0),0)</f>
        <v>0</v>
      </c>
      <c r="BC26" s="148">
        <f>IF(Y26=2,IF(Z26&gt;0,Z26/0.5,0),0)</f>
        <v>0</v>
      </c>
      <c r="BD26" s="148">
        <f>IF(Y26=3,IF(Z26&gt;0,Z26/0.5,0),0)</f>
        <v>0</v>
      </c>
      <c r="BE26" s="148">
        <f>IF(AA26=1,IF(AB26&gt;0,AB26/0.5,0),0)</f>
        <v>0</v>
      </c>
      <c r="BF26" s="148">
        <f>IF(AA26=2,IF(AB26&gt;0,AB26/0.5,0),0)</f>
        <v>0</v>
      </c>
      <c r="BG26" s="148">
        <f>IF(AA26=3,IF(AB26&gt;0,AB26/0.5,0),0)</f>
        <v>0</v>
      </c>
      <c r="BH26" s="148">
        <f>IF(AC26=1,IF(AD26&gt;0,AD26/0.5,0),0)</f>
        <v>0</v>
      </c>
      <c r="BI26" s="148">
        <f>IF(AC26=2,IF(AD26&gt;0,AD26/0.5,0),0)</f>
        <v>0</v>
      </c>
      <c r="BJ26" s="148">
        <f>IF(AC26=3,IF(AD26&gt;0,AD26/0.5,0),0)</f>
        <v>0</v>
      </c>
      <c r="BL26" s="12">
        <f>IF(O26="","",O26)</f>
      </c>
      <c r="BM26" s="12">
        <f>IF(Q26="","",Q26)</f>
      </c>
      <c r="BN26" s="13"/>
      <c r="BO26" s="13" t="s">
        <v>58</v>
      </c>
      <c r="BP26" s="13" t="s">
        <v>100</v>
      </c>
      <c r="BQ26" s="13" t="s">
        <v>101</v>
      </c>
      <c r="BR26" s="13" t="s">
        <v>102</v>
      </c>
      <c r="BS26" s="13" t="s">
        <v>103</v>
      </c>
      <c r="BT26" s="13" t="s">
        <v>104</v>
      </c>
      <c r="BU26" s="13" t="s">
        <v>105</v>
      </c>
      <c r="BV26" s="13"/>
      <c r="BW26" s="14">
        <f>S26</f>
      </c>
      <c r="BX26" s="14">
        <f>IF(U26="","",U26)</f>
      </c>
      <c r="BZ26" t="s">
        <v>58</v>
      </c>
      <c r="CA26" t="s">
        <v>100</v>
      </c>
      <c r="CB26" t="s">
        <v>101</v>
      </c>
      <c r="CC26" t="s">
        <v>102</v>
      </c>
      <c r="CD26" t="s">
        <v>103</v>
      </c>
      <c r="CE26" t="s">
        <v>104</v>
      </c>
      <c r="CF26" t="s">
        <v>105</v>
      </c>
      <c r="CG26" s="15">
        <f>BY27-BN27</f>
        <v>0</v>
      </c>
      <c r="CH26" s="15">
        <f>IF(CG26&gt;1.5,1.5,CG26)</f>
        <v>0</v>
      </c>
      <c r="CI26" s="184">
        <f>IF(AND(CG27&gt;0,BN27=5,BN27&lt;8),1,0)</f>
        <v>0</v>
      </c>
      <c r="CJ26" s="183">
        <f>IF(AND(CG27&gt;0,BN27=5.5,BN27&lt;8),1,0)</f>
        <v>0</v>
      </c>
      <c r="CK26" s="183">
        <f>IF(AND(CG27&gt;0,BN27=7,BN27&lt;18),1,0)</f>
        <v>0</v>
      </c>
      <c r="CL26" s="186">
        <f>IF(AND(CG27&gt;0,BN27=7.5,BN27&lt;18),1,0)</f>
        <v>0</v>
      </c>
      <c r="CM26" s="186">
        <f>IF(AND(CG27&gt;0,BN27=17,BN27&lt;22),1,0)</f>
        <v>0</v>
      </c>
      <c r="CN26" s="183">
        <f>IF(AND(CG27&gt;0,BN27=17.5,BN27&lt;22),1,0)</f>
        <v>0</v>
      </c>
      <c r="CO26" s="183">
        <f>IF(AND(CG27&gt;0,BN27=21,BN27&lt;24),1,0)</f>
        <v>0</v>
      </c>
      <c r="CP26" s="184">
        <f>IF(AND(CG27&gt;0,BN27=21.5,BN27&lt;24),1,0)</f>
        <v>0</v>
      </c>
      <c r="CQ26" s="185">
        <f>IF(OR(CL26&gt;0,CM26&gt;0),1,0)</f>
        <v>0</v>
      </c>
      <c r="CR26" s="185">
        <f>IF(OR(CJ26&gt;0,CK26&gt;0,CN26&gt;0,CO26&gt;0),2,0)</f>
        <v>0</v>
      </c>
      <c r="CS26" s="185">
        <f>IF(OR(CI26&gt;0,CP26&gt;0),3,0)</f>
        <v>0</v>
      </c>
      <c r="CT26" s="180">
        <f>SUM(CQ26:CS27)</f>
        <v>0</v>
      </c>
      <c r="CU26" s="180">
        <f>IF(CT26=0,BV27,CT26)</f>
        <v>0</v>
      </c>
      <c r="CV26" s="174">
        <f>BN27+CH26</f>
        <v>0</v>
      </c>
      <c r="CW26" s="182">
        <f>IF(AND(CV26&gt;=8,CV26&lt;18),1,0)</f>
        <v>0</v>
      </c>
      <c r="CX26" s="148">
        <f>IF(AND(CV26&gt;=6,CV26&lt;8),1,0)</f>
        <v>0</v>
      </c>
      <c r="CY26" s="148">
        <f>IF(AND(CV26&gt;=18,CV26&lt;22),1,0)</f>
        <v>0</v>
      </c>
      <c r="CZ26" s="182">
        <f>IF(OR(CX26&gt;0,CY26&gt;0),2,0)</f>
        <v>0</v>
      </c>
      <c r="DA26" s="148">
        <f>IF(AND(CV26&gt;=0,CV26&lt;6),1,0)</f>
        <v>1</v>
      </c>
      <c r="DB26" s="148">
        <f>IF(CV26&gt;=22,1,0)</f>
        <v>0</v>
      </c>
      <c r="DC26" s="182">
        <f>IF(OR(DA26&gt;0,DB26&gt;0),3,0)</f>
        <v>3</v>
      </c>
      <c r="DD26" s="148">
        <f>SUM(CW26,CZ26,DC26)</f>
        <v>3</v>
      </c>
      <c r="DE26" s="148">
        <f>IF(OR(DL26&lt;=0.5,DL26=""),"",DD26)</f>
      </c>
      <c r="DF26" s="148"/>
      <c r="DG26" s="174">
        <f>CG26-CH26</f>
        <v>0</v>
      </c>
      <c r="DH26" s="174">
        <f>DG26</f>
        <v>0</v>
      </c>
      <c r="DI26" s="148"/>
      <c r="DJ26" s="148"/>
      <c r="DK26" s="182">
        <f>IF(AND(B24+1=B26,S24=24,U24=0,O26=0,Q26=0),DJ26,DG26)</f>
        <v>0</v>
      </c>
      <c r="DL26" s="148">
        <f>IF(AND(B26+1=B28,S26=24,U26=0,O28=0,Q28=0),IF(CG26+CG28&gt;=1.5,1.5,""),DH26)</f>
        <v>0</v>
      </c>
      <c r="DM26" s="171">
        <f>DO26-DN26</f>
        <v>0</v>
      </c>
      <c r="DN26" s="174">
        <f>BN27</f>
        <v>0</v>
      </c>
      <c r="DO26" s="164">
        <f>BY27</f>
        <v>0</v>
      </c>
      <c r="DP26" s="174">
        <f>DN26+DM26</f>
        <v>0</v>
      </c>
      <c r="DQ26" s="148">
        <f>IF(AND(DN26&lt;=6,DN26&gt;=0),1,IF(AND(DN26&lt;=8,DN26&gt;6),2,IF(AND(DN26&lt;=18,DN26&gt;8),3,IF(AND(DN26&lt;=DP2227&gt;18),4,IF(AND(DN26&lt;=24,DN26&gt;22),5,0)))))</f>
        <v>1</v>
      </c>
      <c r="DR26" s="168">
        <f>IF(DU26&lt;0,CU26,IF(OR(DQ26=1,DQ26=5),3,IF(OR(DQ26=2,DQ26=4),2,1)))</f>
        <v>3</v>
      </c>
      <c r="DS26" s="177">
        <f>CH26</f>
        <v>0</v>
      </c>
      <c r="DT26" s="179">
        <f>IF(DY28=1,IF(AND(DS28&gt;=0.5,DS28&lt;1.5),DS26+DS28,1.5),DS26)</f>
        <v>0</v>
      </c>
      <c r="DU26" s="174">
        <f>ED26-DS26-DN26</f>
        <v>6</v>
      </c>
      <c r="DV26" s="174">
        <f>DM26-DS26-DU26</f>
        <v>-6</v>
      </c>
      <c r="DW26" s="180">
        <f>IF(DU26&lt;=0,DQ26+1,DQ26)</f>
        <v>1</v>
      </c>
      <c r="DX26" s="181">
        <f>IF(OR(DW26=1,DW26=5),3,IF(OR(DW26=2,DW26=4),2,1))</f>
        <v>3</v>
      </c>
      <c r="DY26" s="180">
        <f>IF(AND(B24=B26-1,S24=24,U24=0,O26=0,Q26=0),1,0)</f>
        <v>0</v>
      </c>
      <c r="DZ26" s="174">
        <f>IF(DY26=1,IF(DN24=22.5,0,IF(DN24=23,0.5,IF(DN24=23.5,1,0))),0)</f>
        <v>0</v>
      </c>
      <c r="EA26" s="174">
        <f>IF(DY26=1,EJ26-DZ26,0)</f>
        <v>0</v>
      </c>
      <c r="EB26" s="175">
        <f>IF(DY26=1,EA26+DS26,EJ26)</f>
        <v>0</v>
      </c>
      <c r="EC26" s="176">
        <f>IF(DU26&lt;0,DX26,IF(OR(DW26=1,DW26=5),3,IF(OR(DW26=2,DW26=4),2,1)))</f>
        <v>3</v>
      </c>
      <c r="ED26" s="164">
        <f>IF(DQ26=1,6,IF(DQ26=2,8,IF(DQ26=3,18,IF(DQ26=4,22,IF(DQ26=5,24)))))</f>
        <v>6</v>
      </c>
      <c r="EE26" s="164">
        <f>DN26+CH26</f>
        <v>0</v>
      </c>
      <c r="EF26" s="164">
        <f>DO26</f>
        <v>0</v>
      </c>
      <c r="EG26" s="164">
        <f>IF(DW26=1,6,IF(DW26=2,8,IF(DW26=3,18,IF(DW26=4,22,IF(DW26=5,24)))))</f>
        <v>6</v>
      </c>
      <c r="EH26" s="164">
        <f>IF(EG26&gt;EF26,EI26,0)</f>
        <v>6</v>
      </c>
      <c r="EI26" s="172">
        <f>EG26-EE26</f>
        <v>6</v>
      </c>
      <c r="EJ26" s="166">
        <f>IF(EG26&lt;EF26,EI26,EF26-EE26)</f>
        <v>0</v>
      </c>
      <c r="EK26" s="169">
        <f>IF(DM26-(DS26+EI26)&gt;0,DW26+1,0)</f>
        <v>0</v>
      </c>
      <c r="EL26" s="170">
        <f>IF(OR(EK26=1,EK26=5),3,IF(OR(EK26=2,EK26=4),2,1))</f>
        <v>1</v>
      </c>
      <c r="EM26" s="164">
        <f>DS26+EI26</f>
        <v>6</v>
      </c>
      <c r="EN26" s="164">
        <f>DM26-EM26</f>
        <v>-6</v>
      </c>
      <c r="EO26" s="164" t="b">
        <f>IF(EK26=1,0,IF(EK26=2,6,IF(EK26=3,8,IF(EK26=4,18,IF(EK26=5,22)))))</f>
        <v>0</v>
      </c>
      <c r="EP26" s="164" t="b">
        <f>IF(EK26=1,6,IF(EK26=2,8,IF(EK26=3,18,IF(EK26=4,22,IF(EK26=5,24)))))</f>
        <v>0</v>
      </c>
      <c r="EQ26" s="164">
        <f>EN26+EO26</f>
        <v>-6</v>
      </c>
      <c r="ER26" s="166">
        <f>IF(EN26&lt;0,0,IF(EP26-EO26&lt;EN26,EP26-EO26,EN26))</f>
        <v>0</v>
      </c>
      <c r="ES26" s="167">
        <f>IF(EQ26-EP26&gt;0,EQ26-EP26,0)</f>
        <v>0</v>
      </c>
      <c r="ET26" s="164">
        <f>IF(ES26&gt;0,EP26,0)</f>
        <v>0</v>
      </c>
      <c r="EU26" s="165">
        <f>IF(ET26=6,2,IF(ET26=8,3,IF(ET26=18,4,IF(ET26=22,5,0))))</f>
        <v>0</v>
      </c>
      <c r="EV26" s="170">
        <f>IF(OR(EU26=1,EU26=5),3,IF(OR(EU26=2,EU26=4),2,1))</f>
        <v>1</v>
      </c>
      <c r="EW26" s="171">
        <f>IF(X26="",0,X26)+IF(Z26="",0,Z26)+IF(AB26="",0,AB26)+IF(AD26="",0,AD26)</f>
        <v>0</v>
      </c>
      <c r="EX26" s="171">
        <f>DM26</f>
        <v>0</v>
      </c>
      <c r="EY26" s="148" t="str">
        <f>IF(EW26=EX26,"一致","不一致")</f>
        <v>一致</v>
      </c>
      <c r="EZ26" s="148" t="str">
        <f>IF(AND(B24+1=B26,S24=24,U24=0,O26=0,Q26=0),IF(EW24+EW26=EX24+EX26,"前行と合わせて一致","前行と合わせて不一致"),"非該当")</f>
        <v>非該当</v>
      </c>
      <c r="FA26" s="90">
        <f>IF(((FD26*60+FE26)-(FB26*60+FC26))-((I26*60+K26)-(E26*60+G26))&gt;15,"エラー","")</f>
      </c>
      <c r="FB26" s="88" t="str">
        <f>IF(E26="","0",IF(G26&gt;=45,E26+1,E26))</f>
        <v>0</v>
      </c>
      <c r="FC26" t="str">
        <f>IF(G26="","0",IF(AND(G26&gt;=0,G26&lt;15),0,IF(AND(G26&gt;=15,G26&lt;30),30,IF(AND(G26&gt;=30,G26&lt;45),30,IF(AND(G26&gt;=45,G26&lt;=59),0)))))</f>
        <v>0</v>
      </c>
      <c r="FD26" t="str">
        <f>IF(I26="","0",IF(K26&gt;=45,I26+1,I26))</f>
        <v>0</v>
      </c>
      <c r="FE26" t="str">
        <f>IF(K26="","0",IF(AND(K26&gt;=0,K26&lt;15),0,IF(AND(K26&gt;=15,K26&lt;30),30,IF(AND(K26&gt;=30,K26&lt;45),30,IF(AND(K26&gt;=45,K26&lt;=59),0)))))</f>
        <v>0</v>
      </c>
    </row>
    <row r="27" spans="1:158" ht="10.5" customHeight="1" thickBot="1">
      <c r="A27" s="238"/>
      <c r="B27" s="227"/>
      <c r="C27" s="220"/>
      <c r="D27" s="221"/>
      <c r="E27" s="220"/>
      <c r="F27" s="223"/>
      <c r="G27" s="225"/>
      <c r="H27" s="211"/>
      <c r="I27" s="220"/>
      <c r="J27" s="223"/>
      <c r="K27" s="225"/>
      <c r="L27" s="223"/>
      <c r="M27" s="236"/>
      <c r="N27" s="215"/>
      <c r="O27" s="206"/>
      <c r="P27" s="204"/>
      <c r="Q27" s="206"/>
      <c r="R27" s="200"/>
      <c r="S27" s="202"/>
      <c r="T27" s="204"/>
      <c r="U27" s="206"/>
      <c r="V27" s="208"/>
      <c r="W27" s="209"/>
      <c r="X27" s="196"/>
      <c r="Y27" s="197"/>
      <c r="Z27" s="196"/>
      <c r="AA27" s="198"/>
      <c r="AB27" s="196"/>
      <c r="AC27" s="198"/>
      <c r="AD27" s="187"/>
      <c r="AE27" s="231"/>
      <c r="AF27" s="232"/>
      <c r="AG27" s="233"/>
      <c r="AH27" s="234"/>
      <c r="AI27" s="234"/>
      <c r="AJ27" s="44"/>
      <c r="AK27" s="44"/>
      <c r="AL27" s="44"/>
      <c r="AM27" s="44"/>
      <c r="AN27" s="194"/>
      <c r="AO27" s="194"/>
      <c r="AP27" s="194"/>
      <c r="AQ27" s="44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L27" s="33">
        <f>BL26</f>
      </c>
      <c r="BM27" s="34">
        <f>IF(BM26="","",BM26/60)</f>
      </c>
      <c r="BN27" s="34">
        <f>SUM(BL27:BM27)</f>
        <v>0</v>
      </c>
      <c r="BO27" s="35">
        <f>IF(AND(BN27&gt;=8,BN27&lt;18),1,0)</f>
        <v>0</v>
      </c>
      <c r="BP27" s="13">
        <f>IF(AND(BL27&gt;=6,BL27&lt;8),1,0)</f>
        <v>0</v>
      </c>
      <c r="BQ27" s="13">
        <f>IF(AND(BL27&gt;=18,BL27&lt;22),1,0)</f>
        <v>0</v>
      </c>
      <c r="BR27" s="35">
        <f>IF(OR(BP27&gt;0,BQ27&gt;0),1,0)</f>
        <v>0</v>
      </c>
      <c r="BS27" s="13">
        <f>IF(AND(BL27&gt;=0,BL27&lt;6),1,0)</f>
        <v>0</v>
      </c>
      <c r="BT27" s="13">
        <f>IF(AND(BL27&gt;=22,BL27&lt;=24),1,0)</f>
        <v>0</v>
      </c>
      <c r="BU27" s="35">
        <f>IF(OR(BS27&gt;0,BT27&gt;0),1,0)</f>
        <v>0</v>
      </c>
      <c r="BV27" s="36">
        <f>IF(OR(BO27&gt;0),1,IF(BR27&gt;0,2,IF(BU27=0,0,3)))</f>
        <v>0</v>
      </c>
      <c r="BW27">
        <f>BW26</f>
      </c>
      <c r="BX27">
        <f>IF(BX26="","",BX26/60)</f>
      </c>
      <c r="BY27" s="4">
        <f>SUM(BW27:BX27)</f>
        <v>0</v>
      </c>
      <c r="BZ27" s="37">
        <f>IF(AND(BW27&gt;=8,BW27&lt;18),1,0)</f>
        <v>0</v>
      </c>
      <c r="CA27">
        <f>IF(AND(BW27&gt;=6,BW27&lt;8),1,0)</f>
        <v>0</v>
      </c>
      <c r="CB27">
        <f>IF(AND(BW27&gt;=18,BW27&lt;22),1,0)</f>
        <v>0</v>
      </c>
      <c r="CC27" s="37">
        <f>IF(OR(CA27&gt;0,CB27&gt;0),1,0)</f>
        <v>0</v>
      </c>
      <c r="CD27">
        <f>IF(AND(BW27&gt;=0,BW27&lt;6),1,0)</f>
        <v>0</v>
      </c>
      <c r="CE27">
        <f>IF(BX27&gt;=22,1,0)</f>
        <v>1</v>
      </c>
      <c r="CF27" s="37">
        <f>IF(OR(CD27&gt;0,CE27&gt;0),1,0)</f>
        <v>1</v>
      </c>
      <c r="CG27" s="38">
        <f>IF(CG26&gt;=1.5,1,0)</f>
        <v>0</v>
      </c>
      <c r="CH27" s="15"/>
      <c r="CI27" s="184"/>
      <c r="CJ27" s="183"/>
      <c r="CK27" s="183"/>
      <c r="CL27" s="186"/>
      <c r="CM27" s="186"/>
      <c r="CN27" s="183"/>
      <c r="CO27" s="183"/>
      <c r="CP27" s="184"/>
      <c r="CQ27" s="185"/>
      <c r="CR27" s="185"/>
      <c r="CS27" s="185"/>
      <c r="CT27" s="148"/>
      <c r="CU27" s="180"/>
      <c r="CV27" s="174"/>
      <c r="CW27" s="182"/>
      <c r="CX27" s="148"/>
      <c r="CY27" s="148"/>
      <c r="CZ27" s="182"/>
      <c r="DA27" s="148"/>
      <c r="DB27" s="148"/>
      <c r="DC27" s="182"/>
      <c r="DD27" s="148"/>
      <c r="DE27" s="148"/>
      <c r="DF27" s="148"/>
      <c r="DG27" s="148"/>
      <c r="DH27" s="174"/>
      <c r="DI27" s="148"/>
      <c r="DJ27" s="148"/>
      <c r="DK27" s="182"/>
      <c r="DL27" s="148"/>
      <c r="DM27" s="148"/>
      <c r="DN27" s="148"/>
      <c r="DO27" s="164"/>
      <c r="DP27" s="174"/>
      <c r="DQ27" s="148"/>
      <c r="DR27" s="168"/>
      <c r="DS27" s="178"/>
      <c r="DT27" s="179"/>
      <c r="DU27" s="174"/>
      <c r="DV27" s="174"/>
      <c r="DW27" s="180"/>
      <c r="DX27" s="181"/>
      <c r="DY27" s="180"/>
      <c r="DZ27" s="174"/>
      <c r="EA27" s="174"/>
      <c r="EB27" s="175"/>
      <c r="EC27" s="176"/>
      <c r="ED27" s="164"/>
      <c r="EE27" s="164"/>
      <c r="EF27" s="164"/>
      <c r="EG27" s="164"/>
      <c r="EH27" s="164"/>
      <c r="EI27" s="172"/>
      <c r="EJ27" s="166"/>
      <c r="EK27" s="169"/>
      <c r="EL27" s="170"/>
      <c r="EM27" s="164"/>
      <c r="EN27" s="164"/>
      <c r="EO27" s="164"/>
      <c r="EP27" s="164"/>
      <c r="EQ27" s="164"/>
      <c r="ER27" s="166"/>
      <c r="ES27" s="168"/>
      <c r="ET27" s="164"/>
      <c r="EU27" s="165"/>
      <c r="EV27" s="170"/>
      <c r="EW27" s="148"/>
      <c r="EX27" s="148"/>
      <c r="EY27" s="148"/>
      <c r="EZ27" s="148"/>
      <c r="FA27" s="90">
        <f>IF(((FD26*60+FE26)-(FB26*60+FC26))-((I26*60+K26)-(E26*60+G26))&lt;-14,"エラー","")</f>
      </c>
      <c r="FB27" s="88"/>
    </row>
    <row r="28" spans="1:161" ht="10.5" customHeight="1" thickBot="1">
      <c r="A28" s="237"/>
      <c r="B28" s="226"/>
      <c r="C28" s="218"/>
      <c r="D28" s="219"/>
      <c r="E28" s="222"/>
      <c r="F28" s="205" t="s">
        <v>98</v>
      </c>
      <c r="G28" s="224"/>
      <c r="H28" s="210" t="s">
        <v>99</v>
      </c>
      <c r="I28" s="222"/>
      <c r="J28" s="205" t="s">
        <v>98</v>
      </c>
      <c r="K28" s="224"/>
      <c r="L28" s="205" t="s">
        <v>99</v>
      </c>
      <c r="M28" s="235"/>
      <c r="N28" s="214"/>
      <c r="O28" s="205">
        <f>IF(E28="","",IF(G28&gt;=45,E28+1,E28))</f>
      </c>
      <c r="P28" s="203" t="s">
        <v>98</v>
      </c>
      <c r="Q28" s="205">
        <f>IF(G28="","",IF(AND(G28&gt;=0,G28&lt;15),0,IF(AND(G28&gt;=15,G28&lt;30),30,IF(AND(G28&gt;=30,G28&lt;45),30,IF(AND(G28&gt;=45,G28&lt;=59),0)))))</f>
      </c>
      <c r="R28" s="199" t="s">
        <v>99</v>
      </c>
      <c r="S28" s="201">
        <f>IF(I28="","",IF(K28&gt;=45,I28+1,I28))</f>
      </c>
      <c r="T28" s="203" t="s">
        <v>98</v>
      </c>
      <c r="U28" s="205">
        <f>IF(K28="","",IF(AND(K28&gt;=0,K28&lt;15),0,IF(AND(K28&gt;=15,K28&lt;30),30,IF(AND(K28&gt;=30,K28&lt;45),30,IF(AND(K28&gt;=45,K28&lt;=59),0)))))</f>
      </c>
      <c r="V28" s="207" t="s">
        <v>99</v>
      </c>
      <c r="W28" s="209">
        <f>IF(AND(B26=B28-1,S26=24,U26=0,O28=0,Q28=0),"",IF(AND(O28="",Q28="",S28="",U28=""),"",DR28))</f>
      </c>
      <c r="X28" s="196">
        <f>IF(AND(B26+1=B28,S26=24,U26=0,O28=0,Q28=0),"",IF(AND(B28+1=B30,S28=24,U28=0,O30=0,Q30=0),IF(DT28&lt;1.5,DT28,1.5),IF(CH28=0,"",CH28)))</f>
      </c>
      <c r="Y28" s="197">
        <f>IF(AND(DY28=1,EB28=0.5),DR28,IF(AND(EB28&gt;0.5,EB28&lt;1),"",IF(EB28&lt;=0,"",EC28)))</f>
      </c>
      <c r="Z28" s="196">
        <f>IF(Y28="","",IF(DY28=1,IF(EB28&lt;=0,"",EB28),EJ28))</f>
      </c>
      <c r="AA28" s="198">
        <f>IF(ER28&lt;=0,"",IF(DX28=EK28,IF(OR(DX28=0,EK28=0),"",EL28),EL28))</f>
      </c>
      <c r="AB28" s="196">
        <f>IF(OR(AA28="",ER28=0),"",ER28)</f>
      </c>
      <c r="AC28" s="198">
        <f>IF(OR(EK28=EU28,EU28=0,EK28=0),"",EV28)</f>
      </c>
      <c r="AD28" s="187">
        <f>IF(AC28&gt;0,IF(ES28=0,"",ES28),"")</f>
      </c>
      <c r="AE28" s="228">
        <f>IF(FA28="エラー","実績エラー","")</f>
      </c>
      <c r="AF28" s="229"/>
      <c r="AG28" s="230"/>
      <c r="AH28" s="234">
        <f>IF(AND(FA29="エラー",U28&lt;&gt;""),"実績エラー","")</f>
      </c>
      <c r="AI28" s="234"/>
      <c r="AJ28" s="44"/>
      <c r="AK28" s="44"/>
      <c r="AL28" s="44"/>
      <c r="AM28" s="44"/>
      <c r="AN28" s="194">
        <f>SUM(M28:N29)</f>
        <v>0</v>
      </c>
      <c r="AO28" s="195">
        <f>SUM(X28,Z28,AB28,AD28)</f>
        <v>0</v>
      </c>
      <c r="AP28" s="194">
        <f>IF(AN28=AO28,0,1)</f>
        <v>0</v>
      </c>
      <c r="AQ28" s="44"/>
      <c r="AS28" s="148">
        <f>IF(W28=1,IF(X28=0.5,1,0),0)</f>
        <v>0</v>
      </c>
      <c r="AT28" s="148">
        <f>IF(W28=2,IF(X28=0.5,1,0),0)</f>
        <v>0</v>
      </c>
      <c r="AU28" s="148">
        <f>IF(W28=3,IF(X28=0.5,1,0),0)</f>
        <v>0</v>
      </c>
      <c r="AV28" s="148">
        <f>IF(W28=1,IF(X28=1,1,0),0)</f>
        <v>0</v>
      </c>
      <c r="AW28" s="148">
        <f>IF(W28=2,IF(X28=1,1,0),0)</f>
        <v>0</v>
      </c>
      <c r="AX28" s="148">
        <f>IF(W28=3,IF(X28=1,1,0),0)</f>
        <v>0</v>
      </c>
      <c r="AY28" s="148">
        <f>IF(W28=1,IF(X28=1.5,1,0),0)</f>
        <v>0</v>
      </c>
      <c r="AZ28" s="148">
        <f>IF(W28=2,IF(X28=1.5,1,0),0)</f>
        <v>0</v>
      </c>
      <c r="BA28" s="148">
        <f>IF(W28=3,IF(X28=1.5,1,0),0)</f>
        <v>0</v>
      </c>
      <c r="BB28" s="148">
        <f>IF(Y28=1,IF(Z28&gt;0,Z28/0.5,0),0)</f>
        <v>0</v>
      </c>
      <c r="BC28" s="148">
        <f>IF(Y28=2,IF(Z28&gt;0,Z28/0.5,0),0)</f>
        <v>0</v>
      </c>
      <c r="BD28" s="148">
        <f>IF(Y28=3,IF(Z28&gt;0,Z28/0.5,0),0)</f>
        <v>0</v>
      </c>
      <c r="BE28" s="148">
        <f>IF(AA28=1,IF(AB28&gt;0,AB28/0.5,0),0)</f>
        <v>0</v>
      </c>
      <c r="BF28" s="148">
        <f>IF(AA28=2,IF(AB28&gt;0,AB28/0.5,0),0)</f>
        <v>0</v>
      </c>
      <c r="BG28" s="148">
        <f>IF(AA28=3,IF(AB28&gt;0,AB28/0.5,0),0)</f>
        <v>0</v>
      </c>
      <c r="BH28" s="148">
        <f>IF(AC28=1,IF(AD28&gt;0,AD28/0.5,0),0)</f>
        <v>0</v>
      </c>
      <c r="BI28" s="148">
        <f>IF(AC28=2,IF(AD28&gt;0,AD28/0.5,0),0)</f>
        <v>0</v>
      </c>
      <c r="BJ28" s="148">
        <f>IF(AC28=3,IF(AD28&gt;0,AD28/0.5,0),0)</f>
        <v>0</v>
      </c>
      <c r="BL28" s="12">
        <f>IF(O28="","",O28)</f>
      </c>
      <c r="BM28" s="12">
        <f>IF(Q28="","",Q28)</f>
      </c>
      <c r="BN28" s="13"/>
      <c r="BO28" s="13" t="s">
        <v>58</v>
      </c>
      <c r="BP28" s="13" t="s">
        <v>100</v>
      </c>
      <c r="BQ28" s="13" t="s">
        <v>101</v>
      </c>
      <c r="BR28" s="13" t="s">
        <v>102</v>
      </c>
      <c r="BS28" s="13" t="s">
        <v>103</v>
      </c>
      <c r="BT28" s="13" t="s">
        <v>104</v>
      </c>
      <c r="BU28" s="13" t="s">
        <v>105</v>
      </c>
      <c r="BV28" s="13"/>
      <c r="BW28" s="14">
        <f>S28</f>
      </c>
      <c r="BX28" s="14">
        <f>IF(U28="","",U28)</f>
      </c>
      <c r="BZ28" t="s">
        <v>58</v>
      </c>
      <c r="CA28" t="s">
        <v>100</v>
      </c>
      <c r="CB28" t="s">
        <v>101</v>
      </c>
      <c r="CC28" t="s">
        <v>102</v>
      </c>
      <c r="CD28" t="s">
        <v>103</v>
      </c>
      <c r="CE28" t="s">
        <v>104</v>
      </c>
      <c r="CF28" t="s">
        <v>105</v>
      </c>
      <c r="CG28" s="15">
        <f>BY29-BN29</f>
        <v>0</v>
      </c>
      <c r="CH28" s="15">
        <f>IF(CG28&gt;1.5,1.5,CG28)</f>
        <v>0</v>
      </c>
      <c r="CI28" s="184">
        <f>IF(AND(CG29&gt;0,BN29=5,BN29&lt;8),1,0)</f>
        <v>0</v>
      </c>
      <c r="CJ28" s="183">
        <f>IF(AND(CG29&gt;0,BN29=5.5,BN29&lt;8),1,0)</f>
        <v>0</v>
      </c>
      <c r="CK28" s="183">
        <f>IF(AND(CG29&gt;0,BN29=7,BN29&lt;18),1,0)</f>
        <v>0</v>
      </c>
      <c r="CL28" s="186">
        <f>IF(AND(CG29&gt;0,BN29=7.5,BN29&lt;18),1,0)</f>
        <v>0</v>
      </c>
      <c r="CM28" s="186">
        <f>IF(AND(CG29&gt;0,BN29=17,BN29&lt;22),1,0)</f>
        <v>0</v>
      </c>
      <c r="CN28" s="183">
        <f>IF(AND(CG29&gt;0,BN29=17.5,BN29&lt;22),1,0)</f>
        <v>0</v>
      </c>
      <c r="CO28" s="183">
        <f>IF(AND(CG29&gt;0,BN29=21,BN29&lt;24),1,0)</f>
        <v>0</v>
      </c>
      <c r="CP28" s="184">
        <f>IF(AND(CG29&gt;0,BN29=21.5,BN29&lt;24),1,0)</f>
        <v>0</v>
      </c>
      <c r="CQ28" s="185">
        <f>IF(OR(CL28&gt;0,CM28&gt;0),1,0)</f>
        <v>0</v>
      </c>
      <c r="CR28" s="185">
        <f>IF(OR(CJ28&gt;0,CK28&gt;0,CN28&gt;0,CO28&gt;0),2,0)</f>
        <v>0</v>
      </c>
      <c r="CS28" s="185">
        <f>IF(OR(CI28&gt;0,CP28&gt;0),3,0)</f>
        <v>0</v>
      </c>
      <c r="CT28" s="180">
        <f>SUM(CQ28:CS29)</f>
        <v>0</v>
      </c>
      <c r="CU28" s="180">
        <f>IF(CT28=0,BV29,CT28)</f>
        <v>0</v>
      </c>
      <c r="CV28" s="174">
        <f>BN29+CH28</f>
        <v>0</v>
      </c>
      <c r="CW28" s="182">
        <f>IF(AND(CV28&gt;=8,CV28&lt;18),1,0)</f>
        <v>0</v>
      </c>
      <c r="CX28" s="148">
        <f>IF(AND(CV28&gt;=6,CV28&lt;8),1,0)</f>
        <v>0</v>
      </c>
      <c r="CY28" s="148">
        <f>IF(AND(CV28&gt;=18,CV28&lt;22),1,0)</f>
        <v>0</v>
      </c>
      <c r="CZ28" s="182">
        <f>IF(OR(CX28&gt;0,CY28&gt;0),2,0)</f>
        <v>0</v>
      </c>
      <c r="DA28" s="148">
        <f>IF(AND(CV28&gt;=0,CV28&lt;6),1,0)</f>
        <v>1</v>
      </c>
      <c r="DB28" s="148">
        <f>IF(CV28&gt;=22,1,0)</f>
        <v>0</v>
      </c>
      <c r="DC28" s="182">
        <f>IF(OR(DA28&gt;0,DB28&gt;0),3,0)</f>
        <v>3</v>
      </c>
      <c r="DD28" s="148">
        <f>SUM(CW28,CZ28,DC28)</f>
        <v>3</v>
      </c>
      <c r="DE28" s="148">
        <f>IF(OR(DL28&lt;=0.5,DL28=""),"",DD28)</f>
      </c>
      <c r="DF28" s="148"/>
      <c r="DG28" s="174">
        <f>CG28-CH28</f>
        <v>0</v>
      </c>
      <c r="DH28" s="174">
        <f>DG28</f>
        <v>0</v>
      </c>
      <c r="DI28" s="148"/>
      <c r="DJ28" s="148"/>
      <c r="DK28" s="182">
        <f>IF(AND(B26+1=B28,S26=24,U26=0,O28=0,Q28=0),DJ28,DG28)</f>
        <v>0</v>
      </c>
      <c r="DL28" s="148">
        <f>IF(AND(B28+1=B30,S28=24,U28=0,O30=0,Q30=0),IF(CG28+CG30&gt;=1.5,1.5,""),DH28)</f>
        <v>0</v>
      </c>
      <c r="DM28" s="171">
        <f>DO28-DN28</f>
        <v>0</v>
      </c>
      <c r="DN28" s="174">
        <f>BN29</f>
        <v>0</v>
      </c>
      <c r="DO28" s="164">
        <f>BY29</f>
        <v>0</v>
      </c>
      <c r="DP28" s="174">
        <f>DN28+DM28</f>
        <v>0</v>
      </c>
      <c r="DQ28" s="148">
        <f>IF(AND(DN28&lt;=6,DN28&gt;=0),1,IF(AND(DN28&lt;=8,DN28&gt;6),2,IF(AND(DN28&lt;=18,DN28&gt;8),3,IF(AND(DN28&lt;=DP2229&gt;18),4,IF(AND(DN28&lt;=24,DN28&gt;22),5,0)))))</f>
        <v>1</v>
      </c>
      <c r="DR28" s="168">
        <f>IF(DU28&lt;0,CU28,IF(OR(DQ28=1,DQ28=5),3,IF(OR(DQ28=2,DQ28=4),2,1)))</f>
        <v>3</v>
      </c>
      <c r="DS28" s="177">
        <f>CH28</f>
        <v>0</v>
      </c>
      <c r="DT28" s="179">
        <f>IF(DY30=1,IF(AND(DS30&gt;=0.5,DS30&lt;1.5),DS28+DS30,1.5),DS28)</f>
        <v>0</v>
      </c>
      <c r="DU28" s="174">
        <f>ED28-DS28-DN28</f>
        <v>6</v>
      </c>
      <c r="DV28" s="174">
        <f>DM28-DS28-DU28</f>
        <v>-6</v>
      </c>
      <c r="DW28" s="180">
        <f>IF(DU28&lt;=0,DQ28+1,DQ28)</f>
        <v>1</v>
      </c>
      <c r="DX28" s="181">
        <f>IF(OR(DW28=1,DW28=5),3,IF(OR(DW28=2,DW28=4),2,1))</f>
        <v>3</v>
      </c>
      <c r="DY28" s="180">
        <f>IF(AND(B26=B28-1,S26=24,U26=0,O28=0,Q28=0),1,0)</f>
        <v>0</v>
      </c>
      <c r="DZ28" s="174">
        <f>IF(DY28=1,IF(DN26=22.5,0,IF(DN26=23,0.5,IF(DN26=23.5,1,0))),0)</f>
        <v>0</v>
      </c>
      <c r="EA28" s="174">
        <f>IF(DY28=1,EJ28-DZ28,0)</f>
        <v>0</v>
      </c>
      <c r="EB28" s="175">
        <f>IF(DY28=1,EA28+DS28,EJ28)</f>
        <v>0</v>
      </c>
      <c r="EC28" s="176">
        <f>IF(DU28&lt;0,DX28,IF(OR(DW28=1,DW28=5),3,IF(OR(DW28=2,DW28=4),2,1)))</f>
        <v>3</v>
      </c>
      <c r="ED28" s="164">
        <f>IF(DQ28=1,6,IF(DQ28=2,8,IF(DQ28=3,18,IF(DQ28=4,22,IF(DQ28=5,24)))))</f>
        <v>6</v>
      </c>
      <c r="EE28" s="164">
        <f>DN28+CH28</f>
        <v>0</v>
      </c>
      <c r="EF28" s="164">
        <f>DO28</f>
        <v>0</v>
      </c>
      <c r="EG28" s="164">
        <f>IF(DW28=1,6,IF(DW28=2,8,IF(DW28=3,18,IF(DW28=4,22,IF(DW28=5,24)))))</f>
        <v>6</v>
      </c>
      <c r="EH28" s="164">
        <f>IF(EG28&gt;EF28,EI28,0)</f>
        <v>6</v>
      </c>
      <c r="EI28" s="172">
        <f>EG28-EE28</f>
        <v>6</v>
      </c>
      <c r="EJ28" s="166">
        <f>IF(EG28&lt;EF28,EI28,EF28-EE28)</f>
        <v>0</v>
      </c>
      <c r="EK28" s="169">
        <f>IF(DM28-(DS28+EI28)&gt;0,DW28+1,0)</f>
        <v>0</v>
      </c>
      <c r="EL28" s="170">
        <f>IF(OR(EK28=1,EK28=5),3,IF(OR(EK28=2,EK28=4),2,1))</f>
        <v>1</v>
      </c>
      <c r="EM28" s="164">
        <f>DS28+EI28</f>
        <v>6</v>
      </c>
      <c r="EN28" s="164">
        <f>DM28-EM28</f>
        <v>-6</v>
      </c>
      <c r="EO28" s="164" t="b">
        <f>IF(EK28=1,0,IF(EK28=2,6,IF(EK28=3,8,IF(EK28=4,18,IF(EK28=5,22)))))</f>
        <v>0</v>
      </c>
      <c r="EP28" s="164" t="b">
        <f>IF(EK28=1,6,IF(EK28=2,8,IF(EK28=3,18,IF(EK28=4,22,IF(EK28=5,24)))))</f>
        <v>0</v>
      </c>
      <c r="EQ28" s="164">
        <f>EN28+EO28</f>
        <v>-6</v>
      </c>
      <c r="ER28" s="166">
        <f>IF(EN28&lt;0,0,IF(EP28-EO28&lt;EN28,EP28-EO28,EN28))</f>
        <v>0</v>
      </c>
      <c r="ES28" s="167">
        <f>IF(EQ28-EP28&gt;0,EQ28-EP28,0)</f>
        <v>0</v>
      </c>
      <c r="ET28" s="164">
        <f>IF(ES28&gt;0,EP28,0)</f>
        <v>0</v>
      </c>
      <c r="EU28" s="165">
        <f>IF(ET28=6,2,IF(ET28=8,3,IF(ET28=18,4,IF(ET28=22,5,0))))</f>
        <v>0</v>
      </c>
      <c r="EV28" s="170">
        <f>IF(OR(EU28=1,EU28=5),3,IF(OR(EU28=2,EU28=4),2,1))</f>
        <v>1</v>
      </c>
      <c r="EW28" s="171">
        <f>IF(X28="",0,X28)+IF(Z28="",0,Z28)+IF(AB28="",0,AB28)+IF(AD28="",0,AD28)</f>
        <v>0</v>
      </c>
      <c r="EX28" s="171">
        <f>DM28</f>
        <v>0</v>
      </c>
      <c r="EY28" s="148" t="str">
        <f>IF(EW28=EX28,"一致","不一致")</f>
        <v>一致</v>
      </c>
      <c r="EZ28" s="148" t="str">
        <f>IF(AND(B26+1=B28,S26=24,U26=0,O28=0,Q28=0),IF(EW26+EW28=EX26+EX28,"前行と合わせて一致","前行と合わせて不一致"),"非該当")</f>
        <v>非該当</v>
      </c>
      <c r="FA28" s="90">
        <f>IF(((FD28*60+FE28)-(FB28*60+FC28))-((I28*60+K28)-(E28*60+G28))&gt;15,"エラー","")</f>
      </c>
      <c r="FB28" s="88" t="str">
        <f>IF(E28="","0",IF(G28&gt;=45,E28+1,E28))</f>
        <v>0</v>
      </c>
      <c r="FC28" t="str">
        <f>IF(G28="","0",IF(AND(G28&gt;=0,G28&lt;15),0,IF(AND(G28&gt;=15,G28&lt;30),30,IF(AND(G28&gt;=30,G28&lt;45),30,IF(AND(G28&gt;=45,G28&lt;=59),0)))))</f>
        <v>0</v>
      </c>
      <c r="FD28" t="str">
        <f>IF(I28="","0",IF(K28&gt;=45,I28+1,I28))</f>
        <v>0</v>
      </c>
      <c r="FE28" t="str">
        <f>IF(K28="","0",IF(AND(K28&gt;=0,K28&lt;15),0,IF(AND(K28&gt;=15,K28&lt;30),30,IF(AND(K28&gt;=30,K28&lt;45),30,IF(AND(K28&gt;=45,K28&lt;=59),0)))))</f>
        <v>0</v>
      </c>
    </row>
    <row r="29" spans="1:158" ht="10.5" customHeight="1" thickBot="1">
      <c r="A29" s="238"/>
      <c r="B29" s="227"/>
      <c r="C29" s="220"/>
      <c r="D29" s="221"/>
      <c r="E29" s="220"/>
      <c r="F29" s="223"/>
      <c r="G29" s="225"/>
      <c r="H29" s="211"/>
      <c r="I29" s="220"/>
      <c r="J29" s="223"/>
      <c r="K29" s="225"/>
      <c r="L29" s="223"/>
      <c r="M29" s="236"/>
      <c r="N29" s="215"/>
      <c r="O29" s="206"/>
      <c r="P29" s="204"/>
      <c r="Q29" s="206"/>
      <c r="R29" s="200"/>
      <c r="S29" s="202"/>
      <c r="T29" s="204"/>
      <c r="U29" s="206"/>
      <c r="V29" s="208"/>
      <c r="W29" s="209"/>
      <c r="X29" s="196"/>
      <c r="Y29" s="197"/>
      <c r="Z29" s="196"/>
      <c r="AA29" s="198"/>
      <c r="AB29" s="196"/>
      <c r="AC29" s="198"/>
      <c r="AD29" s="187"/>
      <c r="AE29" s="231"/>
      <c r="AF29" s="232"/>
      <c r="AG29" s="233"/>
      <c r="AH29" s="234"/>
      <c r="AI29" s="234"/>
      <c r="AJ29" s="44"/>
      <c r="AK29" s="44"/>
      <c r="AL29" s="44"/>
      <c r="AM29" s="44"/>
      <c r="AN29" s="194"/>
      <c r="AO29" s="194"/>
      <c r="AP29" s="194"/>
      <c r="AQ29" s="44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L29" s="33">
        <f>BL28</f>
      </c>
      <c r="BM29" s="34">
        <f>IF(BM28="","",BM28/60)</f>
      </c>
      <c r="BN29" s="34">
        <f>SUM(BL29:BM29)</f>
        <v>0</v>
      </c>
      <c r="BO29" s="35">
        <f>IF(AND(BN29&gt;=8,BN29&lt;18),1,0)</f>
        <v>0</v>
      </c>
      <c r="BP29" s="13">
        <f>IF(AND(BL29&gt;=6,BL29&lt;8),1,0)</f>
        <v>0</v>
      </c>
      <c r="BQ29" s="13">
        <f>IF(AND(BL29&gt;=18,BL29&lt;22),1,0)</f>
        <v>0</v>
      </c>
      <c r="BR29" s="35">
        <f>IF(OR(BP29&gt;0,BQ29&gt;0),1,0)</f>
        <v>0</v>
      </c>
      <c r="BS29" s="13">
        <f>IF(AND(BL29&gt;=0,BL29&lt;6),1,0)</f>
        <v>0</v>
      </c>
      <c r="BT29" s="13">
        <f>IF(AND(BL29&gt;=22,BL29&lt;=24),1,0)</f>
        <v>0</v>
      </c>
      <c r="BU29" s="35">
        <f>IF(OR(BS29&gt;0,BT29&gt;0),1,0)</f>
        <v>0</v>
      </c>
      <c r="BV29" s="36">
        <f>IF(OR(BO29&gt;0),1,IF(BR29&gt;0,2,IF(BU29=0,0,3)))</f>
        <v>0</v>
      </c>
      <c r="BW29">
        <f>BW28</f>
      </c>
      <c r="BX29">
        <f>IF(BX28="","",BX28/60)</f>
      </c>
      <c r="BY29" s="4">
        <f>SUM(BW29:BX29)</f>
        <v>0</v>
      </c>
      <c r="BZ29" s="37">
        <f>IF(AND(BW29&gt;=8,BW29&lt;18),1,0)</f>
        <v>0</v>
      </c>
      <c r="CA29">
        <f>IF(AND(BW29&gt;=6,BW29&lt;8),1,0)</f>
        <v>0</v>
      </c>
      <c r="CB29">
        <f>IF(AND(BW29&gt;=18,BW29&lt;22),1,0)</f>
        <v>0</v>
      </c>
      <c r="CC29" s="37">
        <f>IF(OR(CA29&gt;0,CB29&gt;0),1,0)</f>
        <v>0</v>
      </c>
      <c r="CD29">
        <f>IF(AND(BW29&gt;=0,BW29&lt;6),1,0)</f>
        <v>0</v>
      </c>
      <c r="CE29">
        <f>IF(BX29&gt;=22,1,0)</f>
        <v>1</v>
      </c>
      <c r="CF29" s="37">
        <f>IF(OR(CD29&gt;0,CE29&gt;0),1,0)</f>
        <v>1</v>
      </c>
      <c r="CG29" s="38">
        <f>IF(CG28&gt;=1.5,1,0)</f>
        <v>0</v>
      </c>
      <c r="CH29" s="15"/>
      <c r="CI29" s="184"/>
      <c r="CJ29" s="183"/>
      <c r="CK29" s="183"/>
      <c r="CL29" s="186"/>
      <c r="CM29" s="186"/>
      <c r="CN29" s="183"/>
      <c r="CO29" s="183"/>
      <c r="CP29" s="184"/>
      <c r="CQ29" s="185"/>
      <c r="CR29" s="185"/>
      <c r="CS29" s="185"/>
      <c r="CT29" s="148"/>
      <c r="CU29" s="180"/>
      <c r="CV29" s="174"/>
      <c r="CW29" s="182"/>
      <c r="CX29" s="148"/>
      <c r="CY29" s="148"/>
      <c r="CZ29" s="182"/>
      <c r="DA29" s="148"/>
      <c r="DB29" s="148"/>
      <c r="DC29" s="182"/>
      <c r="DD29" s="148"/>
      <c r="DE29" s="148"/>
      <c r="DF29" s="148"/>
      <c r="DG29" s="148"/>
      <c r="DH29" s="174"/>
      <c r="DI29" s="148"/>
      <c r="DJ29" s="148"/>
      <c r="DK29" s="182"/>
      <c r="DL29" s="148"/>
      <c r="DM29" s="148"/>
      <c r="DN29" s="148"/>
      <c r="DO29" s="164"/>
      <c r="DP29" s="174"/>
      <c r="DQ29" s="148"/>
      <c r="DR29" s="168"/>
      <c r="DS29" s="178"/>
      <c r="DT29" s="179"/>
      <c r="DU29" s="174"/>
      <c r="DV29" s="174"/>
      <c r="DW29" s="180"/>
      <c r="DX29" s="181"/>
      <c r="DY29" s="180"/>
      <c r="DZ29" s="174"/>
      <c r="EA29" s="174"/>
      <c r="EB29" s="175"/>
      <c r="EC29" s="176"/>
      <c r="ED29" s="164"/>
      <c r="EE29" s="164"/>
      <c r="EF29" s="164"/>
      <c r="EG29" s="164"/>
      <c r="EH29" s="164"/>
      <c r="EI29" s="172"/>
      <c r="EJ29" s="166"/>
      <c r="EK29" s="169"/>
      <c r="EL29" s="170"/>
      <c r="EM29" s="164"/>
      <c r="EN29" s="164"/>
      <c r="EO29" s="164"/>
      <c r="EP29" s="164"/>
      <c r="EQ29" s="164"/>
      <c r="ER29" s="166"/>
      <c r="ES29" s="168"/>
      <c r="ET29" s="164"/>
      <c r="EU29" s="165"/>
      <c r="EV29" s="170"/>
      <c r="EW29" s="148"/>
      <c r="EX29" s="148"/>
      <c r="EY29" s="148"/>
      <c r="EZ29" s="148"/>
      <c r="FA29" s="90">
        <f>IF(((FD28*60+FE28)-(FB28*60+FC28))-((I28*60+K28)-(E28*60+G28))&lt;-14,"エラー","")</f>
      </c>
      <c r="FB29" s="88"/>
    </row>
    <row r="30" spans="1:161" ht="10.5" customHeight="1" thickBot="1">
      <c r="A30" s="237"/>
      <c r="B30" s="226"/>
      <c r="C30" s="218"/>
      <c r="D30" s="219"/>
      <c r="E30" s="222"/>
      <c r="F30" s="205" t="s">
        <v>98</v>
      </c>
      <c r="G30" s="224"/>
      <c r="H30" s="210" t="s">
        <v>99</v>
      </c>
      <c r="I30" s="222"/>
      <c r="J30" s="205" t="s">
        <v>98</v>
      </c>
      <c r="K30" s="224"/>
      <c r="L30" s="205" t="s">
        <v>99</v>
      </c>
      <c r="M30" s="235"/>
      <c r="N30" s="214"/>
      <c r="O30" s="205">
        <f>IF(E30="","",IF(G30&gt;=45,E30+1,E30))</f>
      </c>
      <c r="P30" s="203" t="s">
        <v>98</v>
      </c>
      <c r="Q30" s="205">
        <f>IF(G30="","",IF(AND(G30&gt;=0,G30&lt;15),0,IF(AND(G30&gt;=15,G30&lt;30),30,IF(AND(G30&gt;=30,G30&lt;45),30,IF(AND(G30&gt;=45,G30&lt;=59),0)))))</f>
      </c>
      <c r="R30" s="199" t="s">
        <v>99</v>
      </c>
      <c r="S30" s="201">
        <f>IF(I30="","",IF(K30&gt;=45,I30+1,I30))</f>
      </c>
      <c r="T30" s="203" t="s">
        <v>98</v>
      </c>
      <c r="U30" s="205">
        <f>IF(K30="","",IF(AND(K30&gt;=0,K30&lt;15),0,IF(AND(K30&gt;=15,K30&lt;30),30,IF(AND(K30&gt;=30,K30&lt;45),30,IF(AND(K30&gt;=45,K30&lt;=59),0)))))</f>
      </c>
      <c r="V30" s="207" t="s">
        <v>99</v>
      </c>
      <c r="W30" s="209">
        <f>IF(AND(B28=B30-1,S28=24,U28=0,O30=0,Q30=0),"",IF(AND(O30="",Q30="",S30="",U30=""),"",DR30))</f>
      </c>
      <c r="X30" s="196">
        <f>IF(AND(B28+1=B30,S28=24,U28=0,O30=0,Q30=0),"",IF(AND(B30+1=B32,S30=24,U30=0,O32=0,Q32=0),IF(DT30&lt;1.5,DT30,1.5),IF(CH30=0,"",CH30)))</f>
      </c>
      <c r="Y30" s="197">
        <f>IF(AND(DY30=1,EB30=0.5),DR30,IF(AND(EB30&gt;0.5,EB30&lt;1),"",IF(EB30&lt;=0,"",EC30)))</f>
      </c>
      <c r="Z30" s="196">
        <f>IF(Y30="","",IF(DY30=1,IF(EB30&lt;=0,"",EB30),EJ30))</f>
      </c>
      <c r="AA30" s="198">
        <f>IF(ER30&lt;=0,"",IF(DX30=EK30,IF(OR(DX30=0,EK30=0),"",EL30),EL30))</f>
      </c>
      <c r="AB30" s="196">
        <f>IF(OR(AA30="",ER30=0),"",ER30)</f>
      </c>
      <c r="AC30" s="198">
        <f>IF(OR(EK30=EU30,EU30=0,EK30=0),"",EV30)</f>
      </c>
      <c r="AD30" s="187">
        <f>IF(AC30&gt;0,IF(ES30=0,"",ES30),"")</f>
      </c>
      <c r="AE30" s="228">
        <f>IF(FA30="エラー","実績エラー","")</f>
      </c>
      <c r="AF30" s="229"/>
      <c r="AG30" s="230"/>
      <c r="AH30" s="234">
        <f>IF(AND(FA31="エラー",U30&lt;&gt;""),"実績エラー","")</f>
      </c>
      <c r="AI30" s="234"/>
      <c r="AJ30" s="44"/>
      <c r="AK30" s="44"/>
      <c r="AL30" s="44"/>
      <c r="AM30" s="44"/>
      <c r="AN30" s="194">
        <f>SUM(M30:N31)</f>
        <v>0</v>
      </c>
      <c r="AO30" s="195">
        <f>SUM(X30,Z30,AB30,AD30)</f>
        <v>0</v>
      </c>
      <c r="AP30" s="194">
        <f>IF(AN30=AO30,0,1)</f>
        <v>0</v>
      </c>
      <c r="AQ30" s="44"/>
      <c r="AS30" s="148">
        <f>IF(W30=1,IF(X30=0.5,1,0),0)</f>
        <v>0</v>
      </c>
      <c r="AT30" s="148">
        <f>IF(W30=2,IF(X30=0.5,1,0),0)</f>
        <v>0</v>
      </c>
      <c r="AU30" s="148">
        <f>IF(W30=3,IF(X30=0.5,1,0),0)</f>
        <v>0</v>
      </c>
      <c r="AV30" s="148">
        <f>IF(W30=1,IF(X30=1,1,0),0)</f>
        <v>0</v>
      </c>
      <c r="AW30" s="148">
        <f>IF(W30=2,IF(X30=1,1,0),0)</f>
        <v>0</v>
      </c>
      <c r="AX30" s="148">
        <f>IF(W30=3,IF(X30=1,1,0),0)</f>
        <v>0</v>
      </c>
      <c r="AY30" s="148">
        <f>IF(W30=1,IF(X30=1.5,1,0),0)</f>
        <v>0</v>
      </c>
      <c r="AZ30" s="148">
        <f>IF(W30=2,IF(X30=1.5,1,0),0)</f>
        <v>0</v>
      </c>
      <c r="BA30" s="148">
        <f>IF(W30=3,IF(X30=1.5,1,0),0)</f>
        <v>0</v>
      </c>
      <c r="BB30" s="148">
        <f>IF(Y30=1,IF(Z30&gt;0,Z30/0.5,0),0)</f>
        <v>0</v>
      </c>
      <c r="BC30" s="148">
        <f>IF(Y30=2,IF(Z30&gt;0,Z30/0.5,0),0)</f>
        <v>0</v>
      </c>
      <c r="BD30" s="148">
        <f>IF(Y30=3,IF(Z30&gt;0,Z30/0.5,0),0)</f>
        <v>0</v>
      </c>
      <c r="BE30" s="148">
        <f>IF(AA30=1,IF(AB30&gt;0,AB30/0.5,0),0)</f>
        <v>0</v>
      </c>
      <c r="BF30" s="148">
        <f>IF(AA30=2,IF(AB30&gt;0,AB30/0.5,0),0)</f>
        <v>0</v>
      </c>
      <c r="BG30" s="148">
        <f>IF(AA30=3,IF(AB30&gt;0,AB30/0.5,0),0)</f>
        <v>0</v>
      </c>
      <c r="BH30" s="148">
        <f>IF(AC30=1,IF(AD30&gt;0,AD30/0.5,0),0)</f>
        <v>0</v>
      </c>
      <c r="BI30" s="148">
        <f>IF(AC30=2,IF(AD30&gt;0,AD30/0.5,0),0)</f>
        <v>0</v>
      </c>
      <c r="BJ30" s="148">
        <f>IF(AC30=3,IF(AD30&gt;0,AD30/0.5,0),0)</f>
        <v>0</v>
      </c>
      <c r="BL30" s="12">
        <f>IF(O30="","",O30)</f>
      </c>
      <c r="BM30" s="12">
        <f>IF(Q30="","",Q30)</f>
      </c>
      <c r="BN30" s="13"/>
      <c r="BO30" s="13" t="s">
        <v>58</v>
      </c>
      <c r="BP30" s="13" t="s">
        <v>100</v>
      </c>
      <c r="BQ30" s="13" t="s">
        <v>101</v>
      </c>
      <c r="BR30" s="13" t="s">
        <v>102</v>
      </c>
      <c r="BS30" s="13" t="s">
        <v>103</v>
      </c>
      <c r="BT30" s="13" t="s">
        <v>104</v>
      </c>
      <c r="BU30" s="13" t="s">
        <v>105</v>
      </c>
      <c r="BV30" s="13"/>
      <c r="BW30" s="14">
        <f>S30</f>
      </c>
      <c r="BX30" s="14">
        <f>IF(U30="","",U30)</f>
      </c>
      <c r="BZ30" t="s">
        <v>58</v>
      </c>
      <c r="CA30" t="s">
        <v>100</v>
      </c>
      <c r="CB30" t="s">
        <v>101</v>
      </c>
      <c r="CC30" t="s">
        <v>102</v>
      </c>
      <c r="CD30" t="s">
        <v>103</v>
      </c>
      <c r="CE30" t="s">
        <v>104</v>
      </c>
      <c r="CF30" t="s">
        <v>105</v>
      </c>
      <c r="CG30" s="15">
        <f>BY31-BN31</f>
        <v>0</v>
      </c>
      <c r="CH30" s="15">
        <f>IF(CG30&gt;1.5,1.5,CG30)</f>
        <v>0</v>
      </c>
      <c r="CI30" s="184">
        <f>IF(AND(CG31&gt;0,BN31=5,BN31&lt;8),1,0)</f>
        <v>0</v>
      </c>
      <c r="CJ30" s="183">
        <f>IF(AND(CG31&gt;0,BN31=5.5,BN31&lt;8),1,0)</f>
        <v>0</v>
      </c>
      <c r="CK30" s="183">
        <f>IF(AND(CG31&gt;0,BN31=7,BN31&lt;18),1,0)</f>
        <v>0</v>
      </c>
      <c r="CL30" s="186">
        <f>IF(AND(CG31&gt;0,BN31=7.5,BN31&lt;18),1,0)</f>
        <v>0</v>
      </c>
      <c r="CM30" s="186">
        <f>IF(AND(CG31&gt;0,BN31=17,BN31&lt;22),1,0)</f>
        <v>0</v>
      </c>
      <c r="CN30" s="183">
        <f>IF(AND(CG31&gt;0,BN31=17.5,BN31&lt;22),1,0)</f>
        <v>0</v>
      </c>
      <c r="CO30" s="183">
        <f>IF(AND(CG31&gt;0,BN31=21,BN31&lt;24),1,0)</f>
        <v>0</v>
      </c>
      <c r="CP30" s="184">
        <f>IF(AND(CG31&gt;0,BN31=21.5,BN31&lt;24),1,0)</f>
        <v>0</v>
      </c>
      <c r="CQ30" s="185">
        <f>IF(OR(CL30&gt;0,CM30&gt;0),1,0)</f>
        <v>0</v>
      </c>
      <c r="CR30" s="185">
        <f>IF(OR(CJ30&gt;0,CK30&gt;0,CN30&gt;0,CO30&gt;0),2,0)</f>
        <v>0</v>
      </c>
      <c r="CS30" s="185">
        <f>IF(OR(CI30&gt;0,CP30&gt;0),3,0)</f>
        <v>0</v>
      </c>
      <c r="CT30" s="180">
        <f>SUM(CQ30:CS31)</f>
        <v>0</v>
      </c>
      <c r="CU30" s="180">
        <f>IF(CT30=0,BV31,CT30)</f>
        <v>0</v>
      </c>
      <c r="CV30" s="174">
        <f>BN31+CH30</f>
        <v>0</v>
      </c>
      <c r="CW30" s="182">
        <f>IF(AND(CV30&gt;=8,CV30&lt;18),1,0)</f>
        <v>0</v>
      </c>
      <c r="CX30" s="148">
        <f>IF(AND(CV30&gt;=6,CV30&lt;8),1,0)</f>
        <v>0</v>
      </c>
      <c r="CY30" s="148">
        <f>IF(AND(CV30&gt;=18,CV30&lt;22),1,0)</f>
        <v>0</v>
      </c>
      <c r="CZ30" s="182">
        <f>IF(OR(CX30&gt;0,CY30&gt;0),2,0)</f>
        <v>0</v>
      </c>
      <c r="DA30" s="148">
        <f>IF(AND(CV30&gt;=0,CV30&lt;6),1,0)</f>
        <v>1</v>
      </c>
      <c r="DB30" s="148">
        <f>IF(CV30&gt;=22,1,0)</f>
        <v>0</v>
      </c>
      <c r="DC30" s="182">
        <f>IF(OR(DA30&gt;0,DB30&gt;0),3,0)</f>
        <v>3</v>
      </c>
      <c r="DD30" s="148">
        <f>SUM(CW30,CZ30,DC30)</f>
        <v>3</v>
      </c>
      <c r="DE30" s="148">
        <f>IF(OR(DL30&lt;=0.5,DL30=""),"",DD30)</f>
      </c>
      <c r="DF30" s="148"/>
      <c r="DG30" s="174">
        <f>CG30-CH30</f>
        <v>0</v>
      </c>
      <c r="DH30" s="174">
        <f>DG30</f>
        <v>0</v>
      </c>
      <c r="DI30" s="148"/>
      <c r="DJ30" s="148"/>
      <c r="DK30" s="182">
        <f>IF(AND(B28+1=B30,S28=24,U28=0,O30=0,Q30=0),DJ30,DG30)</f>
        <v>0</v>
      </c>
      <c r="DL30" s="148">
        <f>IF(AND(B30+1=B32,S30=24,U30=0,O32=0,Q32=0),IF(CG30+CG32&gt;=1.5,1.5,""),DH30)</f>
        <v>0</v>
      </c>
      <c r="DM30" s="171">
        <f>DO30-DN30</f>
        <v>0</v>
      </c>
      <c r="DN30" s="174">
        <f>BN31</f>
        <v>0</v>
      </c>
      <c r="DO30" s="164">
        <f>BY31</f>
        <v>0</v>
      </c>
      <c r="DP30" s="174">
        <f>DN30+DM30</f>
        <v>0</v>
      </c>
      <c r="DQ30" s="148">
        <f>IF(AND(DN30&lt;=6,DN30&gt;=0),1,IF(AND(DN30&lt;=8,DN30&gt;6),2,IF(AND(DN30&lt;=18,DN30&gt;8),3,IF(AND(DN30&lt;=DP2231&gt;18),4,IF(AND(DN30&lt;=24,DN30&gt;22),5,0)))))</f>
        <v>1</v>
      </c>
      <c r="DR30" s="168">
        <f>IF(DU30&lt;0,CU30,IF(OR(DQ30=1,DQ30=5),3,IF(OR(DQ30=2,DQ30=4),2,1)))</f>
        <v>3</v>
      </c>
      <c r="DS30" s="177">
        <f>CH30</f>
        <v>0</v>
      </c>
      <c r="DT30" s="179">
        <f>IF(DY32=1,IF(AND(DS32&gt;=0.5,DS32&lt;1.5),DS30+DS32,1.5),DS30)</f>
        <v>0</v>
      </c>
      <c r="DU30" s="174">
        <f>ED30-DS30-DN30</f>
        <v>6</v>
      </c>
      <c r="DV30" s="174">
        <f>DM30-DS30-DU30</f>
        <v>-6</v>
      </c>
      <c r="DW30" s="180">
        <f>IF(DU30&lt;=0,DQ30+1,DQ30)</f>
        <v>1</v>
      </c>
      <c r="DX30" s="181">
        <f>IF(OR(DW30=1,DW30=5),3,IF(OR(DW30=2,DW30=4),2,1))</f>
        <v>3</v>
      </c>
      <c r="DY30" s="180">
        <f>IF(AND(B28=B30-1,S28=24,U28=0,O30=0,Q30=0),1,0)</f>
        <v>0</v>
      </c>
      <c r="DZ30" s="174">
        <f>IF(DY30=1,IF(DN28=22.5,0,IF(DN28=23,0.5,IF(DN28=23.5,1,0))),0)</f>
        <v>0</v>
      </c>
      <c r="EA30" s="174">
        <f>IF(DY30=1,EJ30-DZ30,0)</f>
        <v>0</v>
      </c>
      <c r="EB30" s="175">
        <f>IF(DY30=1,EA30+DS30,EJ30)</f>
        <v>0</v>
      </c>
      <c r="EC30" s="176">
        <f>IF(DU30&lt;0,DX30,IF(OR(DW30=1,DW30=5),3,IF(OR(DW30=2,DW30=4),2,1)))</f>
        <v>3</v>
      </c>
      <c r="ED30" s="164">
        <f>IF(DQ30=1,6,IF(DQ30=2,8,IF(DQ30=3,18,IF(DQ30=4,22,IF(DQ30=5,24)))))</f>
        <v>6</v>
      </c>
      <c r="EE30" s="164">
        <f>DN30+CH30</f>
        <v>0</v>
      </c>
      <c r="EF30" s="164">
        <f>DO30</f>
        <v>0</v>
      </c>
      <c r="EG30" s="164">
        <f>IF(DW30=1,6,IF(DW30=2,8,IF(DW30=3,18,IF(DW30=4,22,IF(DW30=5,24)))))</f>
        <v>6</v>
      </c>
      <c r="EH30" s="164">
        <f>IF(EG30&gt;EF30,EI30,0)</f>
        <v>6</v>
      </c>
      <c r="EI30" s="172">
        <f>EG30-EE30</f>
        <v>6</v>
      </c>
      <c r="EJ30" s="166">
        <f>IF(EG30&lt;EF30,EI30,EF30-EE30)</f>
        <v>0</v>
      </c>
      <c r="EK30" s="169">
        <f>IF(DM30-(DS30+EI30)&gt;0,DW30+1,0)</f>
        <v>0</v>
      </c>
      <c r="EL30" s="170">
        <f>IF(OR(EK30=1,EK30=5),3,IF(OR(EK30=2,EK30=4),2,1))</f>
        <v>1</v>
      </c>
      <c r="EM30" s="164">
        <f>DS30+EI30</f>
        <v>6</v>
      </c>
      <c r="EN30" s="164">
        <f>DM30-EM30</f>
        <v>-6</v>
      </c>
      <c r="EO30" s="164" t="b">
        <f>IF(EK30=1,0,IF(EK30=2,6,IF(EK30=3,8,IF(EK30=4,18,IF(EK30=5,22)))))</f>
        <v>0</v>
      </c>
      <c r="EP30" s="164" t="b">
        <f>IF(EK30=1,6,IF(EK30=2,8,IF(EK30=3,18,IF(EK30=4,22,IF(EK30=5,24)))))</f>
        <v>0</v>
      </c>
      <c r="EQ30" s="164">
        <f>EN30+EO30</f>
        <v>-6</v>
      </c>
      <c r="ER30" s="166">
        <f>IF(EN30&lt;0,0,IF(EP30-EO30&lt;EN30,EP30-EO30,EN30))</f>
        <v>0</v>
      </c>
      <c r="ES30" s="167">
        <f>IF(EQ30-EP30&gt;0,EQ30-EP30,0)</f>
        <v>0</v>
      </c>
      <c r="ET30" s="164">
        <f>IF(ES30&gt;0,EP30,0)</f>
        <v>0</v>
      </c>
      <c r="EU30" s="165">
        <f>IF(ET30=6,2,IF(ET30=8,3,IF(ET30=18,4,IF(ET30=22,5,0))))</f>
        <v>0</v>
      </c>
      <c r="EV30" s="170">
        <f>IF(OR(EU30=1,EU30=5),3,IF(OR(EU30=2,EU30=4),2,1))</f>
        <v>1</v>
      </c>
      <c r="EW30" s="171">
        <f>IF(X30="",0,X30)+IF(Z30="",0,Z30)+IF(AB30="",0,AB30)+IF(AD30="",0,AD30)</f>
        <v>0</v>
      </c>
      <c r="EX30" s="171">
        <f>DM30</f>
        <v>0</v>
      </c>
      <c r="EY30" s="148" t="str">
        <f>IF(EW30=EX30,"一致","不一致")</f>
        <v>一致</v>
      </c>
      <c r="EZ30" s="148" t="str">
        <f>IF(AND(B28+1=B30,S28=24,U28=0,O30=0,Q30=0),IF(EW28+EW30=EX28+EX30,"前行と合わせて一致","前行と合わせて不一致"),"非該当")</f>
        <v>非該当</v>
      </c>
      <c r="FA30" s="90">
        <f>IF(((FD30*60+FE30)-(FB30*60+FC30))-((I30*60+K30)-(E30*60+G30))&gt;15,"エラー","")</f>
      </c>
      <c r="FB30" s="88" t="str">
        <f>IF(E30="","0",IF(G30&gt;=45,E30+1,E30))</f>
        <v>0</v>
      </c>
      <c r="FC30" t="str">
        <f>IF(G30="","0",IF(AND(G30&gt;=0,G30&lt;15),0,IF(AND(G30&gt;=15,G30&lt;30),30,IF(AND(G30&gt;=30,G30&lt;45),30,IF(AND(G30&gt;=45,G30&lt;=59),0)))))</f>
        <v>0</v>
      </c>
      <c r="FD30" t="str">
        <f>IF(I30="","0",IF(K30&gt;=45,I30+1,I30))</f>
        <v>0</v>
      </c>
      <c r="FE30" t="str">
        <f>IF(K30="","0",IF(AND(K30&gt;=0,K30&lt;15),0,IF(AND(K30&gt;=15,K30&lt;30),30,IF(AND(K30&gt;=30,K30&lt;45),30,IF(AND(K30&gt;=45,K30&lt;=59),0)))))</f>
        <v>0</v>
      </c>
    </row>
    <row r="31" spans="1:158" ht="10.5" customHeight="1" thickBot="1">
      <c r="A31" s="238"/>
      <c r="B31" s="227"/>
      <c r="C31" s="220"/>
      <c r="D31" s="221"/>
      <c r="E31" s="220"/>
      <c r="F31" s="223"/>
      <c r="G31" s="225"/>
      <c r="H31" s="211"/>
      <c r="I31" s="220"/>
      <c r="J31" s="223"/>
      <c r="K31" s="225"/>
      <c r="L31" s="223"/>
      <c r="M31" s="236"/>
      <c r="N31" s="215"/>
      <c r="O31" s="206"/>
      <c r="P31" s="204"/>
      <c r="Q31" s="206"/>
      <c r="R31" s="200"/>
      <c r="S31" s="202"/>
      <c r="T31" s="204"/>
      <c r="U31" s="206"/>
      <c r="V31" s="208"/>
      <c r="W31" s="209"/>
      <c r="X31" s="196"/>
      <c r="Y31" s="197"/>
      <c r="Z31" s="196"/>
      <c r="AA31" s="198"/>
      <c r="AB31" s="196"/>
      <c r="AC31" s="198"/>
      <c r="AD31" s="187"/>
      <c r="AE31" s="231"/>
      <c r="AF31" s="232"/>
      <c r="AG31" s="233"/>
      <c r="AH31" s="234"/>
      <c r="AI31" s="234"/>
      <c r="AJ31" s="44"/>
      <c r="AK31" s="44"/>
      <c r="AL31" s="44"/>
      <c r="AM31" s="44"/>
      <c r="AN31" s="194"/>
      <c r="AO31" s="194"/>
      <c r="AP31" s="194"/>
      <c r="AQ31" s="44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L31" s="33">
        <f>BL30</f>
      </c>
      <c r="BM31" s="34">
        <f>IF(BM30="","",BM30/60)</f>
      </c>
      <c r="BN31" s="34">
        <f>SUM(BL31:BM31)</f>
        <v>0</v>
      </c>
      <c r="BO31" s="35">
        <f>IF(AND(BN31&gt;=8,BN31&lt;18),1,0)</f>
        <v>0</v>
      </c>
      <c r="BP31" s="13">
        <f>IF(AND(BL31&gt;=6,BL31&lt;8),1,0)</f>
        <v>0</v>
      </c>
      <c r="BQ31" s="13">
        <f>IF(AND(BL31&gt;=18,BL31&lt;22),1,0)</f>
        <v>0</v>
      </c>
      <c r="BR31" s="35">
        <f>IF(OR(BP31&gt;0,BQ31&gt;0),1,0)</f>
        <v>0</v>
      </c>
      <c r="BS31" s="13">
        <f>IF(AND(BL31&gt;=0,BL31&lt;6),1,0)</f>
        <v>0</v>
      </c>
      <c r="BT31" s="13">
        <f>IF(AND(BL31&gt;=22,BL31&lt;=24),1,0)</f>
        <v>0</v>
      </c>
      <c r="BU31" s="35">
        <f>IF(OR(BS31&gt;0,BT31&gt;0),1,0)</f>
        <v>0</v>
      </c>
      <c r="BV31" s="36">
        <f>IF(OR(BO31&gt;0),1,IF(BR31&gt;0,2,IF(BU31=0,0,3)))</f>
        <v>0</v>
      </c>
      <c r="BW31">
        <f>BW30</f>
      </c>
      <c r="BX31">
        <f>IF(BX30="","",BX30/60)</f>
      </c>
      <c r="BY31" s="4">
        <f>SUM(BW31:BX31)</f>
        <v>0</v>
      </c>
      <c r="BZ31" s="37">
        <f>IF(AND(BW31&gt;=8,BW31&lt;18),1,0)</f>
        <v>0</v>
      </c>
      <c r="CA31">
        <f>IF(AND(BW31&gt;=6,BW31&lt;8),1,0)</f>
        <v>0</v>
      </c>
      <c r="CB31">
        <f>IF(AND(BW31&gt;=18,BW31&lt;22),1,0)</f>
        <v>0</v>
      </c>
      <c r="CC31" s="37">
        <f>IF(OR(CA31&gt;0,CB31&gt;0),1,0)</f>
        <v>0</v>
      </c>
      <c r="CD31">
        <f>IF(AND(BW31&gt;=0,BW31&lt;6),1,0)</f>
        <v>0</v>
      </c>
      <c r="CE31">
        <f>IF(BX31&gt;=22,1,0)</f>
        <v>1</v>
      </c>
      <c r="CF31" s="37">
        <f>IF(OR(CD31&gt;0,CE31&gt;0),1,0)</f>
        <v>1</v>
      </c>
      <c r="CG31" s="38">
        <f>IF(CG30&gt;=1.5,1,0)</f>
        <v>0</v>
      </c>
      <c r="CH31" s="15"/>
      <c r="CI31" s="184"/>
      <c r="CJ31" s="183"/>
      <c r="CK31" s="183"/>
      <c r="CL31" s="186"/>
      <c r="CM31" s="186"/>
      <c r="CN31" s="183"/>
      <c r="CO31" s="183"/>
      <c r="CP31" s="184"/>
      <c r="CQ31" s="185"/>
      <c r="CR31" s="185"/>
      <c r="CS31" s="185"/>
      <c r="CT31" s="148"/>
      <c r="CU31" s="180"/>
      <c r="CV31" s="174"/>
      <c r="CW31" s="182"/>
      <c r="CX31" s="148"/>
      <c r="CY31" s="148"/>
      <c r="CZ31" s="182"/>
      <c r="DA31" s="148"/>
      <c r="DB31" s="148"/>
      <c r="DC31" s="182"/>
      <c r="DD31" s="148"/>
      <c r="DE31" s="148"/>
      <c r="DF31" s="148"/>
      <c r="DG31" s="148"/>
      <c r="DH31" s="174"/>
      <c r="DI31" s="148"/>
      <c r="DJ31" s="148"/>
      <c r="DK31" s="182"/>
      <c r="DL31" s="148"/>
      <c r="DM31" s="148"/>
      <c r="DN31" s="148"/>
      <c r="DO31" s="164"/>
      <c r="DP31" s="174"/>
      <c r="DQ31" s="148"/>
      <c r="DR31" s="168"/>
      <c r="DS31" s="178"/>
      <c r="DT31" s="179"/>
      <c r="DU31" s="174"/>
      <c r="DV31" s="174"/>
      <c r="DW31" s="180"/>
      <c r="DX31" s="181"/>
      <c r="DY31" s="180"/>
      <c r="DZ31" s="174"/>
      <c r="EA31" s="174"/>
      <c r="EB31" s="175"/>
      <c r="EC31" s="176"/>
      <c r="ED31" s="164"/>
      <c r="EE31" s="164"/>
      <c r="EF31" s="164"/>
      <c r="EG31" s="164"/>
      <c r="EH31" s="164"/>
      <c r="EI31" s="172"/>
      <c r="EJ31" s="166"/>
      <c r="EK31" s="169"/>
      <c r="EL31" s="170"/>
      <c r="EM31" s="164"/>
      <c r="EN31" s="164"/>
      <c r="EO31" s="164"/>
      <c r="EP31" s="164"/>
      <c r="EQ31" s="164"/>
      <c r="ER31" s="166"/>
      <c r="ES31" s="168"/>
      <c r="ET31" s="164"/>
      <c r="EU31" s="165"/>
      <c r="EV31" s="170"/>
      <c r="EW31" s="148"/>
      <c r="EX31" s="148"/>
      <c r="EY31" s="148"/>
      <c r="EZ31" s="148"/>
      <c r="FA31" s="90">
        <f>IF(((FD30*60+FE30)-(FB30*60+FC30))-((I30*60+K30)-(E30*60+G30))&lt;-14,"エラー","")</f>
      </c>
      <c r="FB31" s="88"/>
    </row>
    <row r="32" spans="1:161" ht="10.5" customHeight="1" thickBot="1">
      <c r="A32" s="237"/>
      <c r="B32" s="226"/>
      <c r="C32" s="218"/>
      <c r="D32" s="219"/>
      <c r="E32" s="222"/>
      <c r="F32" s="205" t="s">
        <v>98</v>
      </c>
      <c r="G32" s="224"/>
      <c r="H32" s="210" t="s">
        <v>99</v>
      </c>
      <c r="I32" s="222"/>
      <c r="J32" s="205" t="s">
        <v>98</v>
      </c>
      <c r="K32" s="224"/>
      <c r="L32" s="205" t="s">
        <v>99</v>
      </c>
      <c r="M32" s="235"/>
      <c r="N32" s="214"/>
      <c r="O32" s="205">
        <f>IF(E32="","",IF(G32&gt;=45,E32+1,E32))</f>
      </c>
      <c r="P32" s="203" t="s">
        <v>98</v>
      </c>
      <c r="Q32" s="205">
        <f>IF(G32="","",IF(AND(G32&gt;=0,G32&lt;15),0,IF(AND(G32&gt;=15,G32&lt;30),30,IF(AND(G32&gt;=30,G32&lt;45),30,IF(AND(G32&gt;=45,G32&lt;=59),0)))))</f>
      </c>
      <c r="R32" s="199" t="s">
        <v>99</v>
      </c>
      <c r="S32" s="201">
        <f>IF(I32="","",IF(K32&gt;=45,I32+1,I32))</f>
      </c>
      <c r="T32" s="203" t="s">
        <v>98</v>
      </c>
      <c r="U32" s="205">
        <f>IF(K32="","",IF(AND(K32&gt;=0,K32&lt;15),0,IF(AND(K32&gt;=15,K32&lt;30),30,IF(AND(K32&gt;=30,K32&lt;45),30,IF(AND(K32&gt;=45,K32&lt;=59),0)))))</f>
      </c>
      <c r="V32" s="207" t="s">
        <v>99</v>
      </c>
      <c r="W32" s="209">
        <f>IF(AND(B30=B32-1,S30=24,U30=0,O32=0,Q32=0),"",IF(AND(O32="",Q32="",S32="",U32=""),"",DR32))</f>
      </c>
      <c r="X32" s="196">
        <f>IF(AND(B30+1=B32,S30=24,U30=0,O32=0,Q32=0),"",IF(AND(B32+1=B34,S32=24,U32=0,O34=0,Q34=0),IF(DT32&lt;1.5,DT32,1.5),IF(CH32=0,"",CH32)))</f>
      </c>
      <c r="Y32" s="197">
        <f>IF(AND(DY32=1,EB32=0.5),DR32,IF(AND(EB32&gt;0.5,EB32&lt;1),"",IF(EB32&lt;=0,"",EC32)))</f>
      </c>
      <c r="Z32" s="196">
        <f>IF(Y32="","",IF(DY32=1,IF(EB32&lt;=0,"",EB32),EJ32))</f>
      </c>
      <c r="AA32" s="198">
        <f>IF(ER32&lt;=0,"",IF(DX32=EK32,IF(OR(DX32=0,EK32=0),"",EL32),EL32))</f>
      </c>
      <c r="AB32" s="196">
        <f>IF(OR(AA32="",ER32=0),"",ER32)</f>
      </c>
      <c r="AC32" s="198">
        <f>IF(OR(EK32=EU32,EU32=0,EK32=0),"",EV32)</f>
      </c>
      <c r="AD32" s="187">
        <f>IF(AC32&gt;0,IF(ES32=0,"",ES32),"")</f>
      </c>
      <c r="AE32" s="228">
        <f>IF(FA32="エラー","実績エラー","")</f>
      </c>
      <c r="AF32" s="229"/>
      <c r="AG32" s="230"/>
      <c r="AH32" s="234">
        <f>IF(AND(FA33="エラー",U32&lt;&gt;""),"実績エラー","")</f>
      </c>
      <c r="AI32" s="234"/>
      <c r="AJ32" s="44"/>
      <c r="AK32" s="44"/>
      <c r="AL32" s="44"/>
      <c r="AM32" s="44"/>
      <c r="AN32" s="194">
        <f>SUM(M32:N33)</f>
        <v>0</v>
      </c>
      <c r="AO32" s="195">
        <f>SUM(X32,Z32,AB32,AD32)</f>
        <v>0</v>
      </c>
      <c r="AP32" s="194">
        <f>IF(AN32=AO32,0,1)</f>
        <v>0</v>
      </c>
      <c r="AQ32" s="44"/>
      <c r="AS32" s="148">
        <f>IF(W32=1,IF(X32=0.5,1,0),0)</f>
        <v>0</v>
      </c>
      <c r="AT32" s="148">
        <f>IF(W32=2,IF(X32=0.5,1,0),0)</f>
        <v>0</v>
      </c>
      <c r="AU32" s="148">
        <f>IF(W32=3,IF(X32=0.5,1,0),0)</f>
        <v>0</v>
      </c>
      <c r="AV32" s="148">
        <f>IF(W32=1,IF(X32=1,1,0),0)</f>
        <v>0</v>
      </c>
      <c r="AW32" s="148">
        <f>IF(W32=2,IF(X32=1,1,0),0)</f>
        <v>0</v>
      </c>
      <c r="AX32" s="148">
        <f>IF(W32=3,IF(X32=1,1,0),0)</f>
        <v>0</v>
      </c>
      <c r="AY32" s="148">
        <f>IF(W32=1,IF(X32=1.5,1,0),0)</f>
        <v>0</v>
      </c>
      <c r="AZ32" s="148">
        <f>IF(W32=2,IF(X32=1.5,1,0),0)</f>
        <v>0</v>
      </c>
      <c r="BA32" s="148">
        <f>IF(W32=3,IF(X32=1.5,1,0),0)</f>
        <v>0</v>
      </c>
      <c r="BB32" s="148">
        <f>IF(Y32=1,IF(Z32&gt;0,Z32/0.5,0),0)</f>
        <v>0</v>
      </c>
      <c r="BC32" s="148">
        <f>IF(Y32=2,IF(Z32&gt;0,Z32/0.5,0),0)</f>
        <v>0</v>
      </c>
      <c r="BD32" s="148">
        <f>IF(Y32=3,IF(Z32&gt;0,Z32/0.5,0),0)</f>
        <v>0</v>
      </c>
      <c r="BE32" s="148">
        <f>IF(AA32=1,IF(AB32&gt;0,AB32/0.5,0),0)</f>
        <v>0</v>
      </c>
      <c r="BF32" s="148">
        <f>IF(AA32=2,IF(AB32&gt;0,AB32/0.5,0),0)</f>
        <v>0</v>
      </c>
      <c r="BG32" s="148">
        <f>IF(AA32=3,IF(AB32&gt;0,AB32/0.5,0),0)</f>
        <v>0</v>
      </c>
      <c r="BH32" s="148">
        <f>IF(AC32=1,IF(AD32&gt;0,AD32/0.5,0),0)</f>
        <v>0</v>
      </c>
      <c r="BI32" s="148">
        <f>IF(AC32=2,IF(AD32&gt;0,AD32/0.5,0),0)</f>
        <v>0</v>
      </c>
      <c r="BJ32" s="148">
        <f>IF(AC32=3,IF(AD32&gt;0,AD32/0.5,0),0)</f>
        <v>0</v>
      </c>
      <c r="BL32" s="12">
        <f>IF(O32="","",O32)</f>
      </c>
      <c r="BM32" s="12">
        <f>IF(Q32="","",Q32)</f>
      </c>
      <c r="BN32" s="13"/>
      <c r="BO32" s="13" t="s">
        <v>58</v>
      </c>
      <c r="BP32" s="13" t="s">
        <v>100</v>
      </c>
      <c r="BQ32" s="13" t="s">
        <v>101</v>
      </c>
      <c r="BR32" s="13" t="s">
        <v>102</v>
      </c>
      <c r="BS32" s="13" t="s">
        <v>103</v>
      </c>
      <c r="BT32" s="13" t="s">
        <v>104</v>
      </c>
      <c r="BU32" s="13" t="s">
        <v>105</v>
      </c>
      <c r="BV32" s="13"/>
      <c r="BW32" s="14">
        <f>S32</f>
      </c>
      <c r="BX32" s="14">
        <f>IF(U32="","",U32)</f>
      </c>
      <c r="BZ32" t="s">
        <v>58</v>
      </c>
      <c r="CA32" t="s">
        <v>100</v>
      </c>
      <c r="CB32" t="s">
        <v>101</v>
      </c>
      <c r="CC32" t="s">
        <v>102</v>
      </c>
      <c r="CD32" t="s">
        <v>103</v>
      </c>
      <c r="CE32" t="s">
        <v>104</v>
      </c>
      <c r="CF32" t="s">
        <v>105</v>
      </c>
      <c r="CG32" s="15">
        <f>BY33-BN33</f>
        <v>0</v>
      </c>
      <c r="CH32" s="15">
        <f>IF(CG32&gt;1.5,1.5,CG32)</f>
        <v>0</v>
      </c>
      <c r="CI32" s="184">
        <f>IF(AND(CG33&gt;0,BN33=5,BN33&lt;8),1,0)</f>
        <v>0</v>
      </c>
      <c r="CJ32" s="183">
        <f>IF(AND(CG33&gt;0,BN33=5.5,BN33&lt;8),1,0)</f>
        <v>0</v>
      </c>
      <c r="CK32" s="183">
        <f>IF(AND(CG33&gt;0,BN33=7,BN33&lt;18),1,0)</f>
        <v>0</v>
      </c>
      <c r="CL32" s="186">
        <f>IF(AND(CG33&gt;0,BN33=7.5,BN33&lt;18),1,0)</f>
        <v>0</v>
      </c>
      <c r="CM32" s="186">
        <f>IF(AND(CG33&gt;0,BN33=17,BN33&lt;22),1,0)</f>
        <v>0</v>
      </c>
      <c r="CN32" s="183">
        <f>IF(AND(CG33&gt;0,BN33=17.5,BN33&lt;22),1,0)</f>
        <v>0</v>
      </c>
      <c r="CO32" s="183">
        <f>IF(AND(CG33&gt;0,BN33=21,BN33&lt;24),1,0)</f>
        <v>0</v>
      </c>
      <c r="CP32" s="184">
        <f>IF(AND(CG33&gt;0,BN33=21.5,BN33&lt;24),1,0)</f>
        <v>0</v>
      </c>
      <c r="CQ32" s="185">
        <f>IF(OR(CL32&gt;0,CM32&gt;0),1,0)</f>
        <v>0</v>
      </c>
      <c r="CR32" s="185">
        <f>IF(OR(CJ32&gt;0,CK32&gt;0,CN32&gt;0,CO32&gt;0),2,0)</f>
        <v>0</v>
      </c>
      <c r="CS32" s="185">
        <f>IF(OR(CI32&gt;0,CP32&gt;0),3,0)</f>
        <v>0</v>
      </c>
      <c r="CT32" s="180">
        <f>SUM(CQ32:CS33)</f>
        <v>0</v>
      </c>
      <c r="CU32" s="180">
        <f>IF(CT32=0,BV33,CT32)</f>
        <v>0</v>
      </c>
      <c r="CV32" s="174">
        <f>BN33+CH32</f>
        <v>0</v>
      </c>
      <c r="CW32" s="182">
        <f>IF(AND(CV32&gt;=8,CV32&lt;18),1,0)</f>
        <v>0</v>
      </c>
      <c r="CX32" s="148">
        <f>IF(AND(CV32&gt;=6,CV32&lt;8),1,0)</f>
        <v>0</v>
      </c>
      <c r="CY32" s="148">
        <f>IF(AND(CV32&gt;=18,CV32&lt;22),1,0)</f>
        <v>0</v>
      </c>
      <c r="CZ32" s="182">
        <f>IF(OR(CX32&gt;0,CY32&gt;0),2,0)</f>
        <v>0</v>
      </c>
      <c r="DA32" s="148">
        <f>IF(AND(CV32&gt;=0,CV32&lt;6),1,0)</f>
        <v>1</v>
      </c>
      <c r="DB32" s="148">
        <f>IF(CV32&gt;=22,1,0)</f>
        <v>0</v>
      </c>
      <c r="DC32" s="182">
        <f>IF(OR(DA32&gt;0,DB32&gt;0),3,0)</f>
        <v>3</v>
      </c>
      <c r="DD32" s="148">
        <f>SUM(CW32,CZ32,DC32)</f>
        <v>3</v>
      </c>
      <c r="DE32" s="148">
        <f>IF(OR(DL32&lt;=0.5,DL32=""),"",DD32)</f>
      </c>
      <c r="DF32" s="148"/>
      <c r="DG32" s="174">
        <f>CG32-CH32</f>
        <v>0</v>
      </c>
      <c r="DH32" s="174">
        <f>DG32</f>
        <v>0</v>
      </c>
      <c r="DI32" s="148"/>
      <c r="DJ32" s="148"/>
      <c r="DK32" s="182">
        <f>IF(AND(B30+1=B32,S30=24,U30=0,O32=0,Q32=0),DJ32,DG32)</f>
        <v>0</v>
      </c>
      <c r="DL32" s="148">
        <f>IF(AND(B32+1=B34,S32=24,U32=0,O34=0,Q34=0),IF(CG32+CG34&gt;=1.5,1.5,""),DH32)</f>
        <v>0</v>
      </c>
      <c r="DM32" s="171">
        <f>DO32-DN32</f>
        <v>0</v>
      </c>
      <c r="DN32" s="174">
        <f>BN33</f>
        <v>0</v>
      </c>
      <c r="DO32" s="164">
        <f>BY33</f>
        <v>0</v>
      </c>
      <c r="DP32" s="174">
        <f>DN32+DM32</f>
        <v>0</v>
      </c>
      <c r="DQ32" s="148">
        <f>IF(AND(DN32&lt;=6,DN32&gt;=0),1,IF(AND(DN32&lt;=8,DN32&gt;6),2,IF(AND(DN32&lt;=18,DN32&gt;8),3,IF(AND(DN32&lt;=DP2233&gt;18),4,IF(AND(DN32&lt;=24,DN32&gt;22),5,0)))))</f>
        <v>1</v>
      </c>
      <c r="DR32" s="168">
        <f>IF(DU32&lt;0,CU32,IF(OR(DQ32=1,DQ32=5),3,IF(OR(DQ32=2,DQ32=4),2,1)))</f>
        <v>3</v>
      </c>
      <c r="DS32" s="177">
        <f>CH32</f>
        <v>0</v>
      </c>
      <c r="DT32" s="179">
        <f>IF(DY34=1,IF(AND(DS34&gt;=0.5,DS34&lt;1.5),DS32+DS34,1.5),DS32)</f>
        <v>0</v>
      </c>
      <c r="DU32" s="174">
        <f>ED32-DS32-DN32</f>
        <v>6</v>
      </c>
      <c r="DV32" s="174">
        <f>DM32-DS32-DU32</f>
        <v>-6</v>
      </c>
      <c r="DW32" s="180">
        <f>IF(DU32&lt;=0,DQ32+1,DQ32)</f>
        <v>1</v>
      </c>
      <c r="DX32" s="181">
        <f>IF(OR(DW32=1,DW32=5),3,IF(OR(DW32=2,DW32=4),2,1))</f>
        <v>3</v>
      </c>
      <c r="DY32" s="180">
        <f>IF(AND(B30=B32-1,S30=24,U30=0,O32=0,Q32=0),1,0)</f>
        <v>0</v>
      </c>
      <c r="DZ32" s="174">
        <f>IF(DY32=1,IF(DN30=22.5,0,IF(DN30=23,0.5,IF(DN30=23.5,1,0))),0)</f>
        <v>0</v>
      </c>
      <c r="EA32" s="174">
        <f>IF(DY32=1,EJ32-DZ32,0)</f>
        <v>0</v>
      </c>
      <c r="EB32" s="175">
        <f>IF(DY32=1,EA32+DS32,EJ32)</f>
        <v>0</v>
      </c>
      <c r="EC32" s="176">
        <f>IF(DU32&lt;0,DX32,IF(OR(DW32=1,DW32=5),3,IF(OR(DW32=2,DW32=4),2,1)))</f>
        <v>3</v>
      </c>
      <c r="ED32" s="164">
        <f>IF(DQ32=1,6,IF(DQ32=2,8,IF(DQ32=3,18,IF(DQ32=4,22,IF(DQ32=5,24)))))</f>
        <v>6</v>
      </c>
      <c r="EE32" s="164">
        <f>DN32+CH32</f>
        <v>0</v>
      </c>
      <c r="EF32" s="164">
        <f>DO32</f>
        <v>0</v>
      </c>
      <c r="EG32" s="164">
        <f>IF(DW32=1,6,IF(DW32=2,8,IF(DW32=3,18,IF(DW32=4,22,IF(DW32=5,24)))))</f>
        <v>6</v>
      </c>
      <c r="EH32" s="164">
        <f>IF(EG32&gt;EF32,EI32,0)</f>
        <v>6</v>
      </c>
      <c r="EI32" s="172">
        <f>EG32-EE32</f>
        <v>6</v>
      </c>
      <c r="EJ32" s="166">
        <f>IF(EG32&lt;EF32,EI32,EF32-EE32)</f>
        <v>0</v>
      </c>
      <c r="EK32" s="169">
        <f>IF(DM32-(DS32+EI32)&gt;0,DW32+1,0)</f>
        <v>0</v>
      </c>
      <c r="EL32" s="170">
        <f>IF(OR(EK32=1,EK32=5),3,IF(OR(EK32=2,EK32=4),2,1))</f>
        <v>1</v>
      </c>
      <c r="EM32" s="164">
        <f>DS32+EI32</f>
        <v>6</v>
      </c>
      <c r="EN32" s="164">
        <f>DM32-EM32</f>
        <v>-6</v>
      </c>
      <c r="EO32" s="164" t="b">
        <f>IF(EK32=1,0,IF(EK32=2,6,IF(EK32=3,8,IF(EK32=4,18,IF(EK32=5,22)))))</f>
        <v>0</v>
      </c>
      <c r="EP32" s="164" t="b">
        <f>IF(EK32=1,6,IF(EK32=2,8,IF(EK32=3,18,IF(EK32=4,22,IF(EK32=5,24)))))</f>
        <v>0</v>
      </c>
      <c r="EQ32" s="164">
        <f>EN32+EO32</f>
        <v>-6</v>
      </c>
      <c r="ER32" s="166">
        <f>IF(EN32&lt;0,0,IF(EP32-EO32&lt;EN32,EP32-EO32,EN32))</f>
        <v>0</v>
      </c>
      <c r="ES32" s="167">
        <f>IF(EQ32-EP32&gt;0,EQ32-EP32,0)</f>
        <v>0</v>
      </c>
      <c r="ET32" s="164">
        <f>IF(ES32&gt;0,EP32,0)</f>
        <v>0</v>
      </c>
      <c r="EU32" s="165">
        <f>IF(ET32=6,2,IF(ET32=8,3,IF(ET32=18,4,IF(ET32=22,5,0))))</f>
        <v>0</v>
      </c>
      <c r="EV32" s="170">
        <f>IF(OR(EU32=1,EU32=5),3,IF(OR(EU32=2,EU32=4),2,1))</f>
        <v>1</v>
      </c>
      <c r="EW32" s="171">
        <f>IF(X32="",0,X32)+IF(Z32="",0,Z32)+IF(AB32="",0,AB32)+IF(AD32="",0,AD32)</f>
        <v>0</v>
      </c>
      <c r="EX32" s="171">
        <f>DM32</f>
        <v>0</v>
      </c>
      <c r="EY32" s="148" t="str">
        <f>IF(EW32=EX32,"一致","不一致")</f>
        <v>一致</v>
      </c>
      <c r="EZ32" s="148" t="str">
        <f>IF(AND(B30+1=B32,S30=24,U30=0,O32=0,Q32=0),IF(EW30+EW32=EX30+EX32,"前行と合わせて一致","前行と合わせて不一致"),"非該当")</f>
        <v>非該当</v>
      </c>
      <c r="FA32" s="90">
        <f>IF(((FD32*60+FE32)-(FB32*60+FC32))-((I32*60+K32)-(E32*60+G32))&gt;15,"エラー","")</f>
      </c>
      <c r="FB32" s="88" t="str">
        <f>IF(E32="","0",IF(G32&gt;=45,E32+1,E32))</f>
        <v>0</v>
      </c>
      <c r="FC32" t="str">
        <f>IF(G32="","0",IF(AND(G32&gt;=0,G32&lt;15),0,IF(AND(G32&gt;=15,G32&lt;30),30,IF(AND(G32&gt;=30,G32&lt;45),30,IF(AND(G32&gt;=45,G32&lt;=59),0)))))</f>
        <v>0</v>
      </c>
      <c r="FD32" t="str">
        <f>IF(I32="","0",IF(K32&gt;=45,I32+1,I32))</f>
        <v>0</v>
      </c>
      <c r="FE32" t="str">
        <f>IF(K32="","0",IF(AND(K32&gt;=0,K32&lt;15),0,IF(AND(K32&gt;=15,K32&lt;30),30,IF(AND(K32&gt;=30,K32&lt;45),30,IF(AND(K32&gt;=45,K32&lt;=59),0)))))</f>
        <v>0</v>
      </c>
    </row>
    <row r="33" spans="1:158" ht="10.5" customHeight="1" thickBot="1">
      <c r="A33" s="238"/>
      <c r="B33" s="227"/>
      <c r="C33" s="220"/>
      <c r="D33" s="221"/>
      <c r="E33" s="220"/>
      <c r="F33" s="223"/>
      <c r="G33" s="225"/>
      <c r="H33" s="211"/>
      <c r="I33" s="220"/>
      <c r="J33" s="223"/>
      <c r="K33" s="225"/>
      <c r="L33" s="223"/>
      <c r="M33" s="236"/>
      <c r="N33" s="215"/>
      <c r="O33" s="206"/>
      <c r="P33" s="204"/>
      <c r="Q33" s="206"/>
      <c r="R33" s="200"/>
      <c r="S33" s="202"/>
      <c r="T33" s="204"/>
      <c r="U33" s="206"/>
      <c r="V33" s="208"/>
      <c r="W33" s="209"/>
      <c r="X33" s="196"/>
      <c r="Y33" s="197"/>
      <c r="Z33" s="196"/>
      <c r="AA33" s="198"/>
      <c r="AB33" s="196"/>
      <c r="AC33" s="198"/>
      <c r="AD33" s="187"/>
      <c r="AE33" s="231"/>
      <c r="AF33" s="232"/>
      <c r="AG33" s="233"/>
      <c r="AH33" s="234"/>
      <c r="AI33" s="234"/>
      <c r="AJ33" s="44"/>
      <c r="AK33" s="44"/>
      <c r="AL33" s="44"/>
      <c r="AM33" s="44"/>
      <c r="AN33" s="194"/>
      <c r="AO33" s="194"/>
      <c r="AP33" s="194"/>
      <c r="AQ33" s="44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L33" s="33">
        <f>BL32</f>
      </c>
      <c r="BM33" s="34">
        <f>IF(BM32="","",BM32/60)</f>
      </c>
      <c r="BN33" s="34">
        <f>SUM(BL33:BM33)</f>
        <v>0</v>
      </c>
      <c r="BO33" s="35">
        <f>IF(AND(BN33&gt;=8,BN33&lt;18),1,0)</f>
        <v>0</v>
      </c>
      <c r="BP33" s="13">
        <f>IF(AND(BL33&gt;=6,BL33&lt;8),1,0)</f>
        <v>0</v>
      </c>
      <c r="BQ33" s="13">
        <f>IF(AND(BL33&gt;=18,BL33&lt;22),1,0)</f>
        <v>0</v>
      </c>
      <c r="BR33" s="35">
        <f>IF(OR(BP33&gt;0,BQ33&gt;0),1,0)</f>
        <v>0</v>
      </c>
      <c r="BS33" s="13">
        <f>IF(AND(BL33&gt;=0,BL33&lt;6),1,0)</f>
        <v>0</v>
      </c>
      <c r="BT33" s="13">
        <f>IF(AND(BL33&gt;=22,BL33&lt;=24),1,0)</f>
        <v>0</v>
      </c>
      <c r="BU33" s="35">
        <f>IF(OR(BS33&gt;0,BT33&gt;0),1,0)</f>
        <v>0</v>
      </c>
      <c r="BV33" s="36">
        <f>IF(OR(BO33&gt;0),1,IF(BR33&gt;0,2,IF(BU33=0,0,3)))</f>
        <v>0</v>
      </c>
      <c r="BW33">
        <f>BW32</f>
      </c>
      <c r="BX33">
        <f>IF(BX32="","",BX32/60)</f>
      </c>
      <c r="BY33" s="4">
        <f>SUM(BW33:BX33)</f>
        <v>0</v>
      </c>
      <c r="BZ33" s="37">
        <f>IF(AND(BW33&gt;=8,BW33&lt;18),1,0)</f>
        <v>0</v>
      </c>
      <c r="CA33">
        <f>IF(AND(BW33&gt;=6,BW33&lt;8),1,0)</f>
        <v>0</v>
      </c>
      <c r="CB33">
        <f>IF(AND(BW33&gt;=18,BW33&lt;22),1,0)</f>
        <v>0</v>
      </c>
      <c r="CC33" s="37">
        <f>IF(OR(CA33&gt;0,CB33&gt;0),1,0)</f>
        <v>0</v>
      </c>
      <c r="CD33">
        <f>IF(AND(BW33&gt;=0,BW33&lt;6),1,0)</f>
        <v>0</v>
      </c>
      <c r="CE33">
        <f>IF(BX33&gt;=22,1,0)</f>
        <v>1</v>
      </c>
      <c r="CF33" s="37">
        <f>IF(OR(CD33&gt;0,CE33&gt;0),1,0)</f>
        <v>1</v>
      </c>
      <c r="CG33" s="38">
        <f>IF(CG32&gt;=1.5,1,0)</f>
        <v>0</v>
      </c>
      <c r="CH33" s="15"/>
      <c r="CI33" s="184"/>
      <c r="CJ33" s="183"/>
      <c r="CK33" s="183"/>
      <c r="CL33" s="186"/>
      <c r="CM33" s="186"/>
      <c r="CN33" s="183"/>
      <c r="CO33" s="183"/>
      <c r="CP33" s="184"/>
      <c r="CQ33" s="185"/>
      <c r="CR33" s="185"/>
      <c r="CS33" s="185"/>
      <c r="CT33" s="148"/>
      <c r="CU33" s="180"/>
      <c r="CV33" s="174"/>
      <c r="CW33" s="182"/>
      <c r="CX33" s="148"/>
      <c r="CY33" s="148"/>
      <c r="CZ33" s="182"/>
      <c r="DA33" s="148"/>
      <c r="DB33" s="148"/>
      <c r="DC33" s="182"/>
      <c r="DD33" s="148"/>
      <c r="DE33" s="148"/>
      <c r="DF33" s="148"/>
      <c r="DG33" s="148"/>
      <c r="DH33" s="174"/>
      <c r="DI33" s="148"/>
      <c r="DJ33" s="148"/>
      <c r="DK33" s="182"/>
      <c r="DL33" s="148"/>
      <c r="DM33" s="148"/>
      <c r="DN33" s="148"/>
      <c r="DO33" s="164"/>
      <c r="DP33" s="174"/>
      <c r="DQ33" s="148"/>
      <c r="DR33" s="168"/>
      <c r="DS33" s="178"/>
      <c r="DT33" s="179"/>
      <c r="DU33" s="174"/>
      <c r="DV33" s="174"/>
      <c r="DW33" s="180"/>
      <c r="DX33" s="181"/>
      <c r="DY33" s="180"/>
      <c r="DZ33" s="174"/>
      <c r="EA33" s="174"/>
      <c r="EB33" s="175"/>
      <c r="EC33" s="176"/>
      <c r="ED33" s="164"/>
      <c r="EE33" s="164"/>
      <c r="EF33" s="164"/>
      <c r="EG33" s="164"/>
      <c r="EH33" s="164"/>
      <c r="EI33" s="172"/>
      <c r="EJ33" s="166"/>
      <c r="EK33" s="169"/>
      <c r="EL33" s="170"/>
      <c r="EM33" s="164"/>
      <c r="EN33" s="164"/>
      <c r="EO33" s="164"/>
      <c r="EP33" s="164"/>
      <c r="EQ33" s="164"/>
      <c r="ER33" s="166"/>
      <c r="ES33" s="168"/>
      <c r="ET33" s="164"/>
      <c r="EU33" s="165"/>
      <c r="EV33" s="170"/>
      <c r="EW33" s="148"/>
      <c r="EX33" s="148"/>
      <c r="EY33" s="148"/>
      <c r="EZ33" s="148"/>
      <c r="FA33" s="90">
        <f>IF(((FD32*60+FE32)-(FB32*60+FC32))-((I32*60+K32)-(E32*60+G32))&lt;-14,"エラー","")</f>
      </c>
      <c r="FB33" s="88"/>
    </row>
    <row r="34" spans="1:161" ht="10.5" customHeight="1" thickBot="1">
      <c r="A34" s="237"/>
      <c r="B34" s="226"/>
      <c r="C34" s="218"/>
      <c r="D34" s="219"/>
      <c r="E34" s="222"/>
      <c r="F34" s="205" t="s">
        <v>98</v>
      </c>
      <c r="G34" s="224"/>
      <c r="H34" s="210" t="s">
        <v>99</v>
      </c>
      <c r="I34" s="222"/>
      <c r="J34" s="205" t="s">
        <v>98</v>
      </c>
      <c r="K34" s="224"/>
      <c r="L34" s="205" t="s">
        <v>99</v>
      </c>
      <c r="M34" s="235"/>
      <c r="N34" s="214"/>
      <c r="O34" s="205">
        <f>IF(E34="","",IF(G34&gt;=45,E34+1,E34))</f>
      </c>
      <c r="P34" s="203" t="s">
        <v>98</v>
      </c>
      <c r="Q34" s="205">
        <f>IF(G34="","",IF(AND(G34&gt;=0,G34&lt;15),0,IF(AND(G34&gt;=15,G34&lt;30),30,IF(AND(G34&gt;=30,G34&lt;45),30,IF(AND(G34&gt;=45,G34&lt;=59),0)))))</f>
      </c>
      <c r="R34" s="199" t="s">
        <v>99</v>
      </c>
      <c r="S34" s="201">
        <f>IF(I34="","",IF(K34&gt;=45,I34+1,I34))</f>
      </c>
      <c r="T34" s="203" t="s">
        <v>98</v>
      </c>
      <c r="U34" s="205">
        <f>IF(K34="","",IF(AND(K34&gt;=0,K34&lt;15),0,IF(AND(K34&gt;=15,K34&lt;30),30,IF(AND(K34&gt;=30,K34&lt;45),30,IF(AND(K34&gt;=45,K34&lt;=59),0)))))</f>
      </c>
      <c r="V34" s="207" t="s">
        <v>99</v>
      </c>
      <c r="W34" s="209">
        <f>IF(AND(B32=B34-1,S32=24,U32=0,O34=0,Q34=0),"",IF(AND(O34="",Q34="",S34="",U34=""),"",DR34))</f>
      </c>
      <c r="X34" s="196">
        <f>IF(AND(B32+1=B34,S32=24,U32=0,O34=0,Q34=0),"",IF(AND(B34+1=B36,S34=24,U34=0,O36=0,Q36=0),IF(DT34&lt;1.5,DT34,1.5),IF(CH34=0,"",CH34)))</f>
      </c>
      <c r="Y34" s="197">
        <f>IF(AND(DY34=1,EB34=0.5),DR34,IF(AND(EB34&gt;0.5,EB34&lt;1),"",IF(EB34&lt;=0,"",EC34)))</f>
      </c>
      <c r="Z34" s="196">
        <f>IF(Y34="","",IF(DY34=1,IF(EB34&lt;=0,"",EB34),EJ34))</f>
      </c>
      <c r="AA34" s="198">
        <f>IF(ER34&lt;=0,"",IF(DX34=EK34,IF(OR(DX34=0,EK34=0),"",EL34),EL34))</f>
      </c>
      <c r="AB34" s="196">
        <f>IF(OR(AA34="",ER34=0),"",ER34)</f>
      </c>
      <c r="AC34" s="198">
        <f>IF(OR(EK34=EU34,EU34=0,EK34=0),"",EV34)</f>
      </c>
      <c r="AD34" s="187">
        <f>IF(AC34&gt;0,IF(ES34=0,"",ES34),"")</f>
      </c>
      <c r="AE34" s="228">
        <f>IF(FA34="エラー","実績エラー","")</f>
      </c>
      <c r="AF34" s="229"/>
      <c r="AG34" s="230"/>
      <c r="AH34" s="234">
        <f>IF(AND(FA35="エラー",U34&lt;&gt;""),"実績エラー","")</f>
      </c>
      <c r="AI34" s="234"/>
      <c r="AJ34" s="44"/>
      <c r="AK34" s="44"/>
      <c r="AL34" s="44"/>
      <c r="AM34" s="44"/>
      <c r="AN34" s="194">
        <f>SUM(M34:N35)</f>
        <v>0</v>
      </c>
      <c r="AO34" s="195">
        <f>SUM(X34,Z34,AB34,AD34)</f>
        <v>0</v>
      </c>
      <c r="AP34" s="194">
        <f>IF(AN34=AO34,0,1)</f>
        <v>0</v>
      </c>
      <c r="AQ34" s="44"/>
      <c r="AS34" s="148">
        <f>IF(W34=1,IF(X34=0.5,1,0),0)</f>
        <v>0</v>
      </c>
      <c r="AT34" s="148">
        <f>IF(W34=2,IF(X34=0.5,1,0),0)</f>
        <v>0</v>
      </c>
      <c r="AU34" s="148">
        <f>IF(W34=3,IF(X34=0.5,1,0),0)</f>
        <v>0</v>
      </c>
      <c r="AV34" s="148">
        <f>IF(W34=1,IF(X34=1,1,0),0)</f>
        <v>0</v>
      </c>
      <c r="AW34" s="148">
        <f>IF(W34=2,IF(X34=1,1,0),0)</f>
        <v>0</v>
      </c>
      <c r="AX34" s="148">
        <f>IF(W34=3,IF(X34=1,1,0),0)</f>
        <v>0</v>
      </c>
      <c r="AY34" s="148">
        <f>IF(W34=1,IF(X34=1.5,1,0),0)</f>
        <v>0</v>
      </c>
      <c r="AZ34" s="148">
        <f>IF(W34=2,IF(X34=1.5,1,0),0)</f>
        <v>0</v>
      </c>
      <c r="BA34" s="148">
        <f>IF(W34=3,IF(X34=1.5,1,0),0)</f>
        <v>0</v>
      </c>
      <c r="BB34" s="148">
        <f>IF(Y34=1,IF(Z34&gt;0,Z34/0.5,0),0)</f>
        <v>0</v>
      </c>
      <c r="BC34" s="148">
        <f>IF(Y34=2,IF(Z34&gt;0,Z34/0.5,0),0)</f>
        <v>0</v>
      </c>
      <c r="BD34" s="148">
        <f>IF(Y34=3,IF(Z34&gt;0,Z34/0.5,0),0)</f>
        <v>0</v>
      </c>
      <c r="BE34" s="148">
        <f>IF(AA34=1,IF(AB34&gt;0,AB34/0.5,0),0)</f>
        <v>0</v>
      </c>
      <c r="BF34" s="148">
        <f>IF(AA34=2,IF(AB34&gt;0,AB34/0.5,0),0)</f>
        <v>0</v>
      </c>
      <c r="BG34" s="148">
        <f>IF(AA34=3,IF(AB34&gt;0,AB34/0.5,0),0)</f>
        <v>0</v>
      </c>
      <c r="BH34" s="148">
        <f>IF(AC34=1,IF(AD34&gt;0,AD34/0.5,0),0)</f>
        <v>0</v>
      </c>
      <c r="BI34" s="148">
        <f>IF(AC34=2,IF(AD34&gt;0,AD34/0.5,0),0)</f>
        <v>0</v>
      </c>
      <c r="BJ34" s="148">
        <f>IF(AC34=3,IF(AD34&gt;0,AD34/0.5,0),0)</f>
        <v>0</v>
      </c>
      <c r="BL34" s="12">
        <f>IF(O34="","",O34)</f>
      </c>
      <c r="BM34" s="12">
        <f>IF(Q34="","",Q34)</f>
      </c>
      <c r="BN34" s="13"/>
      <c r="BO34" s="13" t="s">
        <v>58</v>
      </c>
      <c r="BP34" s="13" t="s">
        <v>100</v>
      </c>
      <c r="BQ34" s="13" t="s">
        <v>101</v>
      </c>
      <c r="BR34" s="13" t="s">
        <v>102</v>
      </c>
      <c r="BS34" s="13" t="s">
        <v>103</v>
      </c>
      <c r="BT34" s="13" t="s">
        <v>104</v>
      </c>
      <c r="BU34" s="13" t="s">
        <v>105</v>
      </c>
      <c r="BV34" s="13"/>
      <c r="BW34" s="14">
        <f>S34</f>
      </c>
      <c r="BX34" s="14">
        <f>IF(U34="","",U34)</f>
      </c>
      <c r="BZ34" t="s">
        <v>58</v>
      </c>
      <c r="CA34" t="s">
        <v>100</v>
      </c>
      <c r="CB34" t="s">
        <v>101</v>
      </c>
      <c r="CC34" t="s">
        <v>102</v>
      </c>
      <c r="CD34" t="s">
        <v>103</v>
      </c>
      <c r="CE34" t="s">
        <v>104</v>
      </c>
      <c r="CF34" t="s">
        <v>105</v>
      </c>
      <c r="CG34" s="15">
        <f>BY35-BN35</f>
        <v>0</v>
      </c>
      <c r="CH34" s="15">
        <f>IF(CG34&gt;1.5,1.5,CG34)</f>
        <v>0</v>
      </c>
      <c r="CI34" s="184">
        <f>IF(AND(CG35&gt;0,BN35=5,BN35&lt;8),1,0)</f>
        <v>0</v>
      </c>
      <c r="CJ34" s="183">
        <f>IF(AND(CG35&gt;0,BN35=5.5,BN35&lt;8),1,0)</f>
        <v>0</v>
      </c>
      <c r="CK34" s="183">
        <f>IF(AND(CG35&gt;0,BN35=7,BN35&lt;18),1,0)</f>
        <v>0</v>
      </c>
      <c r="CL34" s="186">
        <f>IF(AND(CG35&gt;0,BN35=7.5,BN35&lt;18),1,0)</f>
        <v>0</v>
      </c>
      <c r="CM34" s="186">
        <f>IF(AND(CG35&gt;0,BN35=17,BN35&lt;22),1,0)</f>
        <v>0</v>
      </c>
      <c r="CN34" s="183">
        <f>IF(AND(CG35&gt;0,BN35=17.5,BN35&lt;22),1,0)</f>
        <v>0</v>
      </c>
      <c r="CO34" s="183">
        <f>IF(AND(CG35&gt;0,BN35=21,BN35&lt;24),1,0)</f>
        <v>0</v>
      </c>
      <c r="CP34" s="184">
        <f>IF(AND(CG35&gt;0,BN35=21.5,BN35&lt;24),1,0)</f>
        <v>0</v>
      </c>
      <c r="CQ34" s="185">
        <f>IF(OR(CL34&gt;0,CM34&gt;0),1,0)</f>
        <v>0</v>
      </c>
      <c r="CR34" s="185">
        <f>IF(OR(CJ34&gt;0,CK34&gt;0,CN34&gt;0,CO34&gt;0),2,0)</f>
        <v>0</v>
      </c>
      <c r="CS34" s="185">
        <f>IF(OR(CI34&gt;0,CP34&gt;0),3,0)</f>
        <v>0</v>
      </c>
      <c r="CT34" s="180">
        <f>SUM(CQ34:CS35)</f>
        <v>0</v>
      </c>
      <c r="CU34" s="180">
        <f>IF(CT34=0,BV35,CT34)</f>
        <v>0</v>
      </c>
      <c r="CV34" s="174">
        <f>BN35+CH34</f>
        <v>0</v>
      </c>
      <c r="CW34" s="182">
        <f>IF(AND(CV34&gt;=8,CV34&lt;18),1,0)</f>
        <v>0</v>
      </c>
      <c r="CX34" s="148">
        <f>IF(AND(CV34&gt;=6,CV34&lt;8),1,0)</f>
        <v>0</v>
      </c>
      <c r="CY34" s="148">
        <f>IF(AND(CV34&gt;=18,CV34&lt;22),1,0)</f>
        <v>0</v>
      </c>
      <c r="CZ34" s="182">
        <f>IF(OR(CX34&gt;0,CY34&gt;0),2,0)</f>
        <v>0</v>
      </c>
      <c r="DA34" s="148">
        <f>IF(AND(CV34&gt;=0,CV34&lt;6),1,0)</f>
        <v>1</v>
      </c>
      <c r="DB34" s="148">
        <f>IF(CV34&gt;=22,1,0)</f>
        <v>0</v>
      </c>
      <c r="DC34" s="182">
        <f>IF(OR(DA34&gt;0,DB34&gt;0),3,0)</f>
        <v>3</v>
      </c>
      <c r="DD34" s="148">
        <f>SUM(CW34,CZ34,DC34)</f>
        <v>3</v>
      </c>
      <c r="DE34" s="148">
        <f>IF(OR(DL34&lt;=0.5,DL34=""),"",DD34)</f>
      </c>
      <c r="DF34" s="148"/>
      <c r="DG34" s="174">
        <f>CG34-CH34</f>
        <v>0</v>
      </c>
      <c r="DH34" s="174">
        <f>DG34</f>
        <v>0</v>
      </c>
      <c r="DI34" s="148"/>
      <c r="DJ34" s="148"/>
      <c r="DK34" s="182">
        <f>IF(AND(B32+1=B34,S32=24,U32=0,O34=0,Q34=0),DJ34,DG34)</f>
        <v>0</v>
      </c>
      <c r="DL34" s="148">
        <f>IF(AND(B34+1=B36,S34=24,U34=0,O36=0,Q36=0),IF(CG34+CG36&gt;=1.5,1.5,""),DH34)</f>
        <v>0</v>
      </c>
      <c r="DM34" s="171">
        <f>DO34-DN34</f>
        <v>0</v>
      </c>
      <c r="DN34" s="174">
        <f>BN35</f>
        <v>0</v>
      </c>
      <c r="DO34" s="164">
        <f>BY35</f>
        <v>0</v>
      </c>
      <c r="DP34" s="174">
        <f>DN34+DM34</f>
        <v>0</v>
      </c>
      <c r="DQ34" s="148">
        <f>IF(AND(DN34&lt;=6,DN34&gt;=0),1,IF(AND(DN34&lt;=8,DN34&gt;6),2,IF(AND(DN34&lt;=18,DN34&gt;8),3,IF(AND(DN34&lt;=DP2235&gt;18),4,IF(AND(DN34&lt;=24,DN34&gt;22),5,0)))))</f>
        <v>1</v>
      </c>
      <c r="DR34" s="168">
        <f>IF(DU34&lt;0,CU34,IF(OR(DQ34=1,DQ34=5),3,IF(OR(DQ34=2,DQ34=4),2,1)))</f>
        <v>3</v>
      </c>
      <c r="DS34" s="177">
        <f>CH34</f>
        <v>0</v>
      </c>
      <c r="DT34" s="179">
        <f>IF(DY36=1,IF(AND(DS36&gt;=0.5,DS36&lt;1.5),DS34+DS36,1.5),DS34)</f>
        <v>0</v>
      </c>
      <c r="DU34" s="174">
        <f>ED34-DS34-DN34</f>
        <v>6</v>
      </c>
      <c r="DV34" s="174">
        <f>DM34-DS34-DU34</f>
        <v>-6</v>
      </c>
      <c r="DW34" s="180">
        <f>IF(DU34&lt;=0,DQ34+1,DQ34)</f>
        <v>1</v>
      </c>
      <c r="DX34" s="181">
        <f>IF(OR(DW34=1,DW34=5),3,IF(OR(DW34=2,DW34=4),2,1))</f>
        <v>3</v>
      </c>
      <c r="DY34" s="180">
        <f>IF(AND(B32=B34-1,S32=24,U32=0,O34=0,Q34=0),1,0)</f>
        <v>0</v>
      </c>
      <c r="DZ34" s="174">
        <f>IF(DY34=1,IF(DN32=22.5,0,IF(DN32=23,0.5,IF(DN32=23.5,1,0))),0)</f>
        <v>0</v>
      </c>
      <c r="EA34" s="174">
        <f>IF(DY34=1,EJ34-DZ34,0)</f>
        <v>0</v>
      </c>
      <c r="EB34" s="175">
        <f>IF(DY34=1,EA34+DS34,EJ34)</f>
        <v>0</v>
      </c>
      <c r="EC34" s="176">
        <f>IF(DU34&lt;0,DX34,IF(OR(DW34=1,DW34=5),3,IF(OR(DW34=2,DW34=4),2,1)))</f>
        <v>3</v>
      </c>
      <c r="ED34" s="164">
        <f>IF(DQ34=1,6,IF(DQ34=2,8,IF(DQ34=3,18,IF(DQ34=4,22,IF(DQ34=5,24)))))</f>
        <v>6</v>
      </c>
      <c r="EE34" s="164">
        <f>DN34+CH34</f>
        <v>0</v>
      </c>
      <c r="EF34" s="164">
        <f>DO34</f>
        <v>0</v>
      </c>
      <c r="EG34" s="164">
        <f>IF(DW34=1,6,IF(DW34=2,8,IF(DW34=3,18,IF(DW34=4,22,IF(DW34=5,24)))))</f>
        <v>6</v>
      </c>
      <c r="EH34" s="164">
        <f>IF(EG34&gt;EF34,EI34,0)</f>
        <v>6</v>
      </c>
      <c r="EI34" s="172">
        <f>EG34-EE34</f>
        <v>6</v>
      </c>
      <c r="EJ34" s="166">
        <f>IF(EG34&lt;EF34,EI34,EF34-EE34)</f>
        <v>0</v>
      </c>
      <c r="EK34" s="169">
        <f>IF(DM34-(DS34+EI34)&gt;0,DW34+1,0)</f>
        <v>0</v>
      </c>
      <c r="EL34" s="170">
        <f>IF(OR(EK34=1,EK34=5),3,IF(OR(EK34=2,EK34=4),2,1))</f>
        <v>1</v>
      </c>
      <c r="EM34" s="164">
        <f>DS34+EI34</f>
        <v>6</v>
      </c>
      <c r="EN34" s="164">
        <f>DM34-EM34</f>
        <v>-6</v>
      </c>
      <c r="EO34" s="164" t="b">
        <f>IF(EK34=1,0,IF(EK34=2,6,IF(EK34=3,8,IF(EK34=4,18,IF(EK34=5,22)))))</f>
        <v>0</v>
      </c>
      <c r="EP34" s="164" t="b">
        <f>IF(EK34=1,6,IF(EK34=2,8,IF(EK34=3,18,IF(EK34=4,22,IF(EK34=5,24)))))</f>
        <v>0</v>
      </c>
      <c r="EQ34" s="164">
        <f>EN34+EO34</f>
        <v>-6</v>
      </c>
      <c r="ER34" s="166">
        <f>IF(EN34&lt;0,0,IF(EP34-EO34&lt;EN34,EP34-EO34,EN34))</f>
        <v>0</v>
      </c>
      <c r="ES34" s="167">
        <f>IF(EQ34-EP34&gt;0,EQ34-EP34,0)</f>
        <v>0</v>
      </c>
      <c r="ET34" s="164">
        <f>IF(ES34&gt;0,EP34,0)</f>
        <v>0</v>
      </c>
      <c r="EU34" s="165">
        <f>IF(ET34=6,2,IF(ET34=8,3,IF(ET34=18,4,IF(ET34=22,5,0))))</f>
        <v>0</v>
      </c>
      <c r="EV34" s="170">
        <f>IF(OR(EU34=1,EU34=5),3,IF(OR(EU34=2,EU34=4),2,1))</f>
        <v>1</v>
      </c>
      <c r="EW34" s="171">
        <f>IF(X34="",0,X34)+IF(Z34="",0,Z34)+IF(AB34="",0,AB34)+IF(AD34="",0,AD34)</f>
        <v>0</v>
      </c>
      <c r="EX34" s="171">
        <f>DM34</f>
        <v>0</v>
      </c>
      <c r="EY34" s="148" t="str">
        <f>IF(EW34=EX34,"一致","不一致")</f>
        <v>一致</v>
      </c>
      <c r="EZ34" s="148" t="str">
        <f>IF(AND(B32+1=B34,S32=24,U32=0,O34=0,Q34=0),IF(EW32+EW34=EX32+EX34,"前行と合わせて一致","前行と合わせて不一致"),"非該当")</f>
        <v>非該当</v>
      </c>
      <c r="FA34" s="90">
        <f>IF(((FD34*60+FE34)-(FB34*60+FC34))-((I34*60+K34)-(E34*60+G34))&gt;15,"エラー","")</f>
      </c>
      <c r="FB34" s="88" t="str">
        <f>IF(E34="","0",IF(G34&gt;=45,E34+1,E34))</f>
        <v>0</v>
      </c>
      <c r="FC34" t="str">
        <f>IF(G34="","0",IF(AND(G34&gt;=0,G34&lt;15),0,IF(AND(G34&gt;=15,G34&lt;30),30,IF(AND(G34&gt;=30,G34&lt;45),30,IF(AND(G34&gt;=45,G34&lt;=59),0)))))</f>
        <v>0</v>
      </c>
      <c r="FD34" t="str">
        <f>IF(I34="","0",IF(K34&gt;=45,I34+1,I34))</f>
        <v>0</v>
      </c>
      <c r="FE34" t="str">
        <f>IF(K34="","0",IF(AND(K34&gt;=0,K34&lt;15),0,IF(AND(K34&gt;=15,K34&lt;30),30,IF(AND(K34&gt;=30,K34&lt;45),30,IF(AND(K34&gt;=45,K34&lt;=59),0)))))</f>
        <v>0</v>
      </c>
    </row>
    <row r="35" spans="1:158" ht="10.5" customHeight="1" thickBot="1">
      <c r="A35" s="238"/>
      <c r="B35" s="227"/>
      <c r="C35" s="220"/>
      <c r="D35" s="221"/>
      <c r="E35" s="220"/>
      <c r="F35" s="223"/>
      <c r="G35" s="225"/>
      <c r="H35" s="211"/>
      <c r="I35" s="220"/>
      <c r="J35" s="223"/>
      <c r="K35" s="225"/>
      <c r="L35" s="223"/>
      <c r="M35" s="236"/>
      <c r="N35" s="215"/>
      <c r="O35" s="206"/>
      <c r="P35" s="204"/>
      <c r="Q35" s="206"/>
      <c r="R35" s="200"/>
      <c r="S35" s="202"/>
      <c r="T35" s="204"/>
      <c r="U35" s="206"/>
      <c r="V35" s="208"/>
      <c r="W35" s="209"/>
      <c r="X35" s="196"/>
      <c r="Y35" s="197"/>
      <c r="Z35" s="196"/>
      <c r="AA35" s="198"/>
      <c r="AB35" s="196"/>
      <c r="AC35" s="198"/>
      <c r="AD35" s="187"/>
      <c r="AE35" s="231"/>
      <c r="AF35" s="232"/>
      <c r="AG35" s="233"/>
      <c r="AH35" s="234"/>
      <c r="AI35" s="234"/>
      <c r="AJ35" s="44"/>
      <c r="AK35" s="44"/>
      <c r="AL35" s="44"/>
      <c r="AM35" s="44"/>
      <c r="AN35" s="194"/>
      <c r="AO35" s="194"/>
      <c r="AP35" s="194"/>
      <c r="AQ35" s="44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L35" s="33">
        <f>BL34</f>
      </c>
      <c r="BM35" s="34">
        <f>IF(BM34="","",BM34/60)</f>
      </c>
      <c r="BN35" s="34">
        <f>SUM(BL35:BM35)</f>
        <v>0</v>
      </c>
      <c r="BO35" s="35">
        <f>IF(AND(BN35&gt;=8,BN35&lt;18),1,0)</f>
        <v>0</v>
      </c>
      <c r="BP35" s="13">
        <f>IF(AND(BL35&gt;=6,BL35&lt;8),1,0)</f>
        <v>0</v>
      </c>
      <c r="BQ35" s="13">
        <f>IF(AND(BL35&gt;=18,BL35&lt;22),1,0)</f>
        <v>0</v>
      </c>
      <c r="BR35" s="35">
        <f>IF(OR(BP35&gt;0,BQ35&gt;0),1,0)</f>
        <v>0</v>
      </c>
      <c r="BS35" s="13">
        <f>IF(AND(BL35&gt;=0,BL35&lt;6),1,0)</f>
        <v>0</v>
      </c>
      <c r="BT35" s="13">
        <f>IF(AND(BL35&gt;=22,BL35&lt;=24),1,0)</f>
        <v>0</v>
      </c>
      <c r="BU35" s="35">
        <f>IF(OR(BS35&gt;0,BT35&gt;0),1,0)</f>
        <v>0</v>
      </c>
      <c r="BV35" s="36">
        <f>IF(OR(BO35&gt;0),1,IF(BR35&gt;0,2,IF(BU35=0,0,3)))</f>
        <v>0</v>
      </c>
      <c r="BW35">
        <f>BW34</f>
      </c>
      <c r="BX35">
        <f>IF(BX34="","",BX34/60)</f>
      </c>
      <c r="BY35" s="4">
        <f>SUM(BW35:BX35)</f>
        <v>0</v>
      </c>
      <c r="BZ35" s="37">
        <f>IF(AND(BW35&gt;=8,BW35&lt;18),1,0)</f>
        <v>0</v>
      </c>
      <c r="CA35">
        <f>IF(AND(BW35&gt;=6,BW35&lt;8),1,0)</f>
        <v>0</v>
      </c>
      <c r="CB35">
        <f>IF(AND(BW35&gt;=18,BW35&lt;22),1,0)</f>
        <v>0</v>
      </c>
      <c r="CC35" s="37">
        <f>IF(OR(CA35&gt;0,CB35&gt;0),1,0)</f>
        <v>0</v>
      </c>
      <c r="CD35">
        <f>IF(AND(BW35&gt;=0,BW35&lt;6),1,0)</f>
        <v>0</v>
      </c>
      <c r="CE35">
        <f>IF(BX35&gt;=22,1,0)</f>
        <v>1</v>
      </c>
      <c r="CF35" s="37">
        <f>IF(OR(CD35&gt;0,CE35&gt;0),1,0)</f>
        <v>1</v>
      </c>
      <c r="CG35" s="38">
        <f>IF(CG34&gt;=1.5,1,0)</f>
        <v>0</v>
      </c>
      <c r="CH35" s="15"/>
      <c r="CI35" s="184"/>
      <c r="CJ35" s="183"/>
      <c r="CK35" s="183"/>
      <c r="CL35" s="186"/>
      <c r="CM35" s="186"/>
      <c r="CN35" s="183"/>
      <c r="CO35" s="183"/>
      <c r="CP35" s="184"/>
      <c r="CQ35" s="185"/>
      <c r="CR35" s="185"/>
      <c r="CS35" s="185"/>
      <c r="CT35" s="148"/>
      <c r="CU35" s="180"/>
      <c r="CV35" s="174"/>
      <c r="CW35" s="182"/>
      <c r="CX35" s="148"/>
      <c r="CY35" s="148"/>
      <c r="CZ35" s="182"/>
      <c r="DA35" s="148"/>
      <c r="DB35" s="148"/>
      <c r="DC35" s="182"/>
      <c r="DD35" s="148"/>
      <c r="DE35" s="148"/>
      <c r="DF35" s="148"/>
      <c r="DG35" s="148"/>
      <c r="DH35" s="174"/>
      <c r="DI35" s="148"/>
      <c r="DJ35" s="148"/>
      <c r="DK35" s="182"/>
      <c r="DL35" s="148"/>
      <c r="DM35" s="148"/>
      <c r="DN35" s="148"/>
      <c r="DO35" s="164"/>
      <c r="DP35" s="174"/>
      <c r="DQ35" s="148"/>
      <c r="DR35" s="168"/>
      <c r="DS35" s="178"/>
      <c r="DT35" s="179"/>
      <c r="DU35" s="174"/>
      <c r="DV35" s="174"/>
      <c r="DW35" s="180"/>
      <c r="DX35" s="181"/>
      <c r="DY35" s="180"/>
      <c r="DZ35" s="174"/>
      <c r="EA35" s="174"/>
      <c r="EB35" s="175"/>
      <c r="EC35" s="176"/>
      <c r="ED35" s="164"/>
      <c r="EE35" s="164"/>
      <c r="EF35" s="164"/>
      <c r="EG35" s="164"/>
      <c r="EH35" s="164"/>
      <c r="EI35" s="172"/>
      <c r="EJ35" s="166"/>
      <c r="EK35" s="169"/>
      <c r="EL35" s="170"/>
      <c r="EM35" s="164"/>
      <c r="EN35" s="164"/>
      <c r="EO35" s="164"/>
      <c r="EP35" s="164"/>
      <c r="EQ35" s="164"/>
      <c r="ER35" s="166"/>
      <c r="ES35" s="168"/>
      <c r="ET35" s="164"/>
      <c r="EU35" s="165"/>
      <c r="EV35" s="170"/>
      <c r="EW35" s="148"/>
      <c r="EX35" s="148"/>
      <c r="EY35" s="148"/>
      <c r="EZ35" s="148"/>
      <c r="FA35" s="90">
        <f>IF(((FD34*60+FE34)-(FB34*60+FC34))-((I34*60+K34)-(E34*60+G34))&lt;-14,"エラー","")</f>
      </c>
      <c r="FB35" s="88"/>
    </row>
    <row r="36" spans="1:161" ht="10.5" customHeight="1" thickBot="1">
      <c r="A36" s="237"/>
      <c r="B36" s="226"/>
      <c r="C36" s="218"/>
      <c r="D36" s="219"/>
      <c r="E36" s="222"/>
      <c r="F36" s="205" t="s">
        <v>98</v>
      </c>
      <c r="G36" s="224"/>
      <c r="H36" s="210" t="s">
        <v>99</v>
      </c>
      <c r="I36" s="222"/>
      <c r="J36" s="205" t="s">
        <v>98</v>
      </c>
      <c r="K36" s="224"/>
      <c r="L36" s="205" t="s">
        <v>99</v>
      </c>
      <c r="M36" s="235"/>
      <c r="N36" s="214"/>
      <c r="O36" s="205">
        <f>IF(E36="","",IF(G36&gt;=45,E36+1,E36))</f>
      </c>
      <c r="P36" s="203" t="s">
        <v>98</v>
      </c>
      <c r="Q36" s="205">
        <f>IF(G36="","",IF(AND(G36&gt;=0,G36&lt;15),0,IF(AND(G36&gt;=15,G36&lt;30),30,IF(AND(G36&gt;=30,G36&lt;45),30,IF(AND(G36&gt;=45,G36&lt;=59),0)))))</f>
      </c>
      <c r="R36" s="199" t="s">
        <v>99</v>
      </c>
      <c r="S36" s="201">
        <f>IF(I36="","",IF(K36&gt;=45,I36+1,I36))</f>
      </c>
      <c r="T36" s="203" t="s">
        <v>98</v>
      </c>
      <c r="U36" s="205">
        <f>IF(K36="","",IF(AND(K36&gt;=0,K36&lt;15),0,IF(AND(K36&gt;=15,K36&lt;30),30,IF(AND(K36&gt;=30,K36&lt;45),30,IF(AND(K36&gt;=45,K36&lt;=59),0)))))</f>
      </c>
      <c r="V36" s="207" t="s">
        <v>99</v>
      </c>
      <c r="W36" s="209">
        <f>IF(AND(B34=B36-1,S34=24,U34=0,O36=0,Q36=0),"",IF(AND(O36="",Q36="",S36="",U36=""),"",DR36))</f>
      </c>
      <c r="X36" s="196">
        <f>IF(AND(B34+1=B36,S34=24,U34=0,O36=0,Q36=0),"",IF(AND(B36+1=B38,S36=24,U36=0,O38=0,Q38=0),IF(DT36&lt;1.5,DT36,1.5),IF(CH36=0,"",CH36)))</f>
      </c>
      <c r="Y36" s="197">
        <f>IF(AND(DY36=1,EB36=0.5),DR36,IF(AND(EB36&gt;0.5,EB36&lt;1),"",IF(EB36&lt;=0,"",EC36)))</f>
      </c>
      <c r="Z36" s="196">
        <f>IF(Y36="","",IF(DY36=1,IF(EB36&lt;=0,"",EB36),EJ36))</f>
      </c>
      <c r="AA36" s="198">
        <f>IF(ER36&lt;=0,"",IF(DX36=EK36,IF(OR(DX36=0,EK36=0),"",EL36),EL36))</f>
      </c>
      <c r="AB36" s="196">
        <f>IF(OR(AA36="",ER36=0),"",ER36)</f>
      </c>
      <c r="AC36" s="198">
        <f>IF(OR(EK36=EU36,EU36=0,EK36=0),"",EV36)</f>
      </c>
      <c r="AD36" s="187">
        <f>IF(AC36&gt;0,IF(ES36=0,"",ES36),"")</f>
      </c>
      <c r="AE36" s="228">
        <f>IF(FA36="エラー","実績エラー","")</f>
      </c>
      <c r="AF36" s="229"/>
      <c r="AG36" s="230"/>
      <c r="AH36" s="234">
        <f>IF(AND(FA37="エラー",U36&lt;&gt;""),"実績エラー","")</f>
      </c>
      <c r="AI36" s="234"/>
      <c r="AJ36" s="44"/>
      <c r="AK36" s="44"/>
      <c r="AL36" s="44"/>
      <c r="AM36" s="44"/>
      <c r="AN36" s="194">
        <f>SUM(M36:N37)</f>
        <v>0</v>
      </c>
      <c r="AO36" s="195">
        <f>SUM(X36,Z36,AB36,AD36)</f>
        <v>0</v>
      </c>
      <c r="AP36" s="194">
        <f>IF(AN36=AO36,0,1)</f>
        <v>0</v>
      </c>
      <c r="AQ36" s="44"/>
      <c r="AS36" s="148">
        <f>IF(W36=1,IF(X36=0.5,1,0),0)</f>
        <v>0</v>
      </c>
      <c r="AT36" s="148">
        <f>IF(W36=2,IF(X36=0.5,1,0),0)</f>
        <v>0</v>
      </c>
      <c r="AU36" s="148">
        <f>IF(W36=3,IF(X36=0.5,1,0),0)</f>
        <v>0</v>
      </c>
      <c r="AV36" s="148">
        <f>IF(W36=1,IF(X36=1,1,0),0)</f>
        <v>0</v>
      </c>
      <c r="AW36" s="148">
        <f>IF(W36=2,IF(X36=1,1,0),0)</f>
        <v>0</v>
      </c>
      <c r="AX36" s="148">
        <f>IF(W36=3,IF(X36=1,1,0),0)</f>
        <v>0</v>
      </c>
      <c r="AY36" s="148">
        <f>IF(W36=1,IF(X36=1.5,1,0),0)</f>
        <v>0</v>
      </c>
      <c r="AZ36" s="148">
        <f>IF(W36=2,IF(X36=1.5,1,0),0)</f>
        <v>0</v>
      </c>
      <c r="BA36" s="148">
        <f>IF(W36=3,IF(X36=1.5,1,0),0)</f>
        <v>0</v>
      </c>
      <c r="BB36" s="148">
        <f>IF(Y36=1,IF(Z36&gt;0,Z36/0.5,0),0)</f>
        <v>0</v>
      </c>
      <c r="BC36" s="148">
        <f>IF(Y36=2,IF(Z36&gt;0,Z36/0.5,0),0)</f>
        <v>0</v>
      </c>
      <c r="BD36" s="148">
        <f>IF(Y36=3,IF(Z36&gt;0,Z36/0.5,0),0)</f>
        <v>0</v>
      </c>
      <c r="BE36" s="148">
        <f>IF(AA36=1,IF(AB36&gt;0,AB36/0.5,0),0)</f>
        <v>0</v>
      </c>
      <c r="BF36" s="148">
        <f>IF(AA36=2,IF(AB36&gt;0,AB36/0.5,0),0)</f>
        <v>0</v>
      </c>
      <c r="BG36" s="148">
        <f>IF(AA36=3,IF(AB36&gt;0,AB36/0.5,0),0)</f>
        <v>0</v>
      </c>
      <c r="BH36" s="148">
        <f>IF(AC36=1,IF(AD36&gt;0,AD36/0.5,0),0)</f>
        <v>0</v>
      </c>
      <c r="BI36" s="148">
        <f>IF(AC36=2,IF(AD36&gt;0,AD36/0.5,0),0)</f>
        <v>0</v>
      </c>
      <c r="BJ36" s="148">
        <f>IF(AC36=3,IF(AD36&gt;0,AD36/0.5,0),0)</f>
        <v>0</v>
      </c>
      <c r="BL36" s="12">
        <f>IF(O36="","",O36)</f>
      </c>
      <c r="BM36" s="12">
        <f>IF(Q36="","",Q36)</f>
      </c>
      <c r="BN36" s="13"/>
      <c r="BO36" s="13" t="s">
        <v>58</v>
      </c>
      <c r="BP36" s="13" t="s">
        <v>100</v>
      </c>
      <c r="BQ36" s="13" t="s">
        <v>101</v>
      </c>
      <c r="BR36" s="13" t="s">
        <v>102</v>
      </c>
      <c r="BS36" s="13" t="s">
        <v>103</v>
      </c>
      <c r="BT36" s="13" t="s">
        <v>104</v>
      </c>
      <c r="BU36" s="13" t="s">
        <v>105</v>
      </c>
      <c r="BV36" s="13"/>
      <c r="BW36" s="14">
        <f>S36</f>
      </c>
      <c r="BX36" s="14">
        <f>IF(U36="","",U36)</f>
      </c>
      <c r="BZ36" t="s">
        <v>58</v>
      </c>
      <c r="CA36" t="s">
        <v>100</v>
      </c>
      <c r="CB36" t="s">
        <v>101</v>
      </c>
      <c r="CC36" t="s">
        <v>102</v>
      </c>
      <c r="CD36" t="s">
        <v>103</v>
      </c>
      <c r="CE36" t="s">
        <v>104</v>
      </c>
      <c r="CF36" t="s">
        <v>105</v>
      </c>
      <c r="CG36" s="15">
        <f>BY37-BN37</f>
        <v>0</v>
      </c>
      <c r="CH36" s="15">
        <f>IF(CG36&gt;1.5,1.5,CG36)</f>
        <v>0</v>
      </c>
      <c r="CI36" s="184">
        <f>IF(AND(CG37&gt;0,BN37=5,BN37&lt;8),1,0)</f>
        <v>0</v>
      </c>
      <c r="CJ36" s="183">
        <f>IF(AND(CG37&gt;0,BN37=5.5,BN37&lt;8),1,0)</f>
        <v>0</v>
      </c>
      <c r="CK36" s="183">
        <f>IF(AND(CG37&gt;0,BN37=7,BN37&lt;18),1,0)</f>
        <v>0</v>
      </c>
      <c r="CL36" s="186">
        <f>IF(AND(CG37&gt;0,BN37=7.5,BN37&lt;18),1,0)</f>
        <v>0</v>
      </c>
      <c r="CM36" s="186">
        <f>IF(AND(CG37&gt;0,BN37=17,BN37&lt;22),1,0)</f>
        <v>0</v>
      </c>
      <c r="CN36" s="183">
        <f>IF(AND(CG37&gt;0,BN37=17.5,BN37&lt;22),1,0)</f>
        <v>0</v>
      </c>
      <c r="CO36" s="183">
        <f>IF(AND(CG37&gt;0,BN37=21,BN37&lt;24),1,0)</f>
        <v>0</v>
      </c>
      <c r="CP36" s="184">
        <f>IF(AND(CG37&gt;0,BN37=21.5,BN37&lt;24),1,0)</f>
        <v>0</v>
      </c>
      <c r="CQ36" s="185">
        <f>IF(OR(CL36&gt;0,CM36&gt;0),1,0)</f>
        <v>0</v>
      </c>
      <c r="CR36" s="185">
        <f>IF(OR(CJ36&gt;0,CK36&gt;0,CN36&gt;0,CO36&gt;0),2,0)</f>
        <v>0</v>
      </c>
      <c r="CS36" s="185">
        <f>IF(OR(CI36&gt;0,CP36&gt;0),3,0)</f>
        <v>0</v>
      </c>
      <c r="CT36" s="180">
        <f>SUM(CQ36:CS37)</f>
        <v>0</v>
      </c>
      <c r="CU36" s="180">
        <f>IF(CT36=0,BV37,CT36)</f>
        <v>0</v>
      </c>
      <c r="CV36" s="174">
        <f>BN37+CH36</f>
        <v>0</v>
      </c>
      <c r="CW36" s="182">
        <f>IF(AND(CV36&gt;=8,CV36&lt;18),1,0)</f>
        <v>0</v>
      </c>
      <c r="CX36" s="148">
        <f>IF(AND(CV36&gt;=6,CV36&lt;8),1,0)</f>
        <v>0</v>
      </c>
      <c r="CY36" s="148">
        <f>IF(AND(CV36&gt;=18,CV36&lt;22),1,0)</f>
        <v>0</v>
      </c>
      <c r="CZ36" s="182">
        <f>IF(OR(CX36&gt;0,CY36&gt;0),2,0)</f>
        <v>0</v>
      </c>
      <c r="DA36" s="148">
        <f>IF(AND(CV36&gt;=0,CV36&lt;6),1,0)</f>
        <v>1</v>
      </c>
      <c r="DB36" s="148">
        <f>IF(CV36&gt;=22,1,0)</f>
        <v>0</v>
      </c>
      <c r="DC36" s="182">
        <f>IF(OR(DA36&gt;0,DB36&gt;0),3,0)</f>
        <v>3</v>
      </c>
      <c r="DD36" s="148">
        <f>SUM(CW36,CZ36,DC36)</f>
        <v>3</v>
      </c>
      <c r="DE36" s="148">
        <f>IF(OR(DL36&lt;=0.5,DL36=""),"",DD36)</f>
      </c>
      <c r="DF36" s="148"/>
      <c r="DG36" s="174">
        <f>CG36-CH36</f>
        <v>0</v>
      </c>
      <c r="DH36" s="174">
        <f>DG36</f>
        <v>0</v>
      </c>
      <c r="DI36" s="148"/>
      <c r="DJ36" s="148"/>
      <c r="DK36" s="182">
        <f>IF(AND(B34+1=B36,S34=24,U34=0,O36=0,Q36=0),DJ36,DG36)</f>
        <v>0</v>
      </c>
      <c r="DL36" s="148">
        <f>IF(AND(B36+1=B38,S36=24,U36=0,O38=0,Q38=0),IF(CG36+CG38&gt;=1.5,1.5,""),DH36)</f>
        <v>0</v>
      </c>
      <c r="DM36" s="171">
        <f>DO36-DN36</f>
        <v>0</v>
      </c>
      <c r="DN36" s="174">
        <f>BN37</f>
        <v>0</v>
      </c>
      <c r="DO36" s="164">
        <f>BY37</f>
        <v>0</v>
      </c>
      <c r="DP36" s="174">
        <f>DN36+DM36</f>
        <v>0</v>
      </c>
      <c r="DQ36" s="148">
        <f>IF(AND(DN36&lt;=6,DN36&gt;=0),1,IF(AND(DN36&lt;=8,DN36&gt;6),2,IF(AND(DN36&lt;=18,DN36&gt;8),3,IF(AND(DN36&lt;=DP2237&gt;18),4,IF(AND(DN36&lt;=24,DN36&gt;22),5,0)))))</f>
        <v>1</v>
      </c>
      <c r="DR36" s="168">
        <f>IF(DU36&lt;0,CU36,IF(OR(DQ36=1,DQ36=5),3,IF(OR(DQ36=2,DQ36=4),2,1)))</f>
        <v>3</v>
      </c>
      <c r="DS36" s="177">
        <f>CH36</f>
        <v>0</v>
      </c>
      <c r="DT36" s="179">
        <f>IF(DY38=1,IF(AND(DS38&gt;=0.5,DS38&lt;1.5),DS36+DS38,1.5),DS36)</f>
        <v>0</v>
      </c>
      <c r="DU36" s="174">
        <f>ED36-DS36-DN36</f>
        <v>6</v>
      </c>
      <c r="DV36" s="174">
        <f>DM36-DS36-DU36</f>
        <v>-6</v>
      </c>
      <c r="DW36" s="180">
        <f>IF(DU36&lt;=0,DQ36+1,DQ36)</f>
        <v>1</v>
      </c>
      <c r="DX36" s="181">
        <f>IF(OR(DW36=1,DW36=5),3,IF(OR(DW36=2,DW36=4),2,1))</f>
        <v>3</v>
      </c>
      <c r="DY36" s="180">
        <f>IF(AND(B34=B36-1,S34=24,U34=0,O36=0,Q36=0),1,0)</f>
        <v>0</v>
      </c>
      <c r="DZ36" s="174">
        <f>IF(DY36=1,IF(DN34=22.5,0,IF(DN34=23,0.5,IF(DN34=23.5,1,0))),0)</f>
        <v>0</v>
      </c>
      <c r="EA36" s="174">
        <f>IF(DY36=1,EJ36-DZ36,0)</f>
        <v>0</v>
      </c>
      <c r="EB36" s="175">
        <f>IF(DY36=1,EA36+DS36,EJ36)</f>
        <v>0</v>
      </c>
      <c r="EC36" s="176">
        <f>IF(DU36&lt;0,DX36,IF(OR(DW36=1,DW36=5),3,IF(OR(DW36=2,DW36=4),2,1)))</f>
        <v>3</v>
      </c>
      <c r="ED36" s="164">
        <f>IF(DQ36=1,6,IF(DQ36=2,8,IF(DQ36=3,18,IF(DQ36=4,22,IF(DQ36=5,24)))))</f>
        <v>6</v>
      </c>
      <c r="EE36" s="164">
        <f>DN36+CH36</f>
        <v>0</v>
      </c>
      <c r="EF36" s="164">
        <f>DO36</f>
        <v>0</v>
      </c>
      <c r="EG36" s="164">
        <f>IF(DW36=1,6,IF(DW36=2,8,IF(DW36=3,18,IF(DW36=4,22,IF(DW36=5,24)))))</f>
        <v>6</v>
      </c>
      <c r="EH36" s="164">
        <f>IF(EG36&gt;EF36,EI36,0)</f>
        <v>6</v>
      </c>
      <c r="EI36" s="172">
        <f>EG36-EE36</f>
        <v>6</v>
      </c>
      <c r="EJ36" s="166">
        <f>IF(EG36&lt;EF36,EI36,EF36-EE36)</f>
        <v>0</v>
      </c>
      <c r="EK36" s="169">
        <f>IF(DM36-(DS36+EI36)&gt;0,DW36+1,0)</f>
        <v>0</v>
      </c>
      <c r="EL36" s="170">
        <f>IF(OR(EK36=1,EK36=5),3,IF(OR(EK36=2,EK36=4),2,1))</f>
        <v>1</v>
      </c>
      <c r="EM36" s="164">
        <f>DS36+EI36</f>
        <v>6</v>
      </c>
      <c r="EN36" s="164">
        <f>DM36-EM36</f>
        <v>-6</v>
      </c>
      <c r="EO36" s="164" t="b">
        <f>IF(EK36=1,0,IF(EK36=2,6,IF(EK36=3,8,IF(EK36=4,18,IF(EK36=5,22)))))</f>
        <v>0</v>
      </c>
      <c r="EP36" s="164" t="b">
        <f>IF(EK36=1,6,IF(EK36=2,8,IF(EK36=3,18,IF(EK36=4,22,IF(EK36=5,24)))))</f>
        <v>0</v>
      </c>
      <c r="EQ36" s="164">
        <f>EN36+EO36</f>
        <v>-6</v>
      </c>
      <c r="ER36" s="166">
        <f>IF(EN36&lt;0,0,IF(EP36-EO36&lt;EN36,EP36-EO36,EN36))</f>
        <v>0</v>
      </c>
      <c r="ES36" s="167">
        <f>IF(EQ36-EP36&gt;0,EQ36-EP36,0)</f>
        <v>0</v>
      </c>
      <c r="ET36" s="164">
        <f>IF(ES36&gt;0,EP36,0)</f>
        <v>0</v>
      </c>
      <c r="EU36" s="165">
        <f>IF(ET36=6,2,IF(ET36=8,3,IF(ET36=18,4,IF(ET36=22,5,0))))</f>
        <v>0</v>
      </c>
      <c r="EV36" s="170">
        <f>IF(OR(EU36=1,EU36=5),3,IF(OR(EU36=2,EU36=4),2,1))</f>
        <v>1</v>
      </c>
      <c r="EW36" s="171">
        <f>IF(X36="",0,X36)+IF(Z36="",0,Z36)+IF(AB36="",0,AB36)+IF(AD36="",0,AD36)</f>
        <v>0</v>
      </c>
      <c r="EX36" s="171">
        <f>DM36</f>
        <v>0</v>
      </c>
      <c r="EY36" s="148" t="str">
        <f>IF(EW36=EX36,"一致","不一致")</f>
        <v>一致</v>
      </c>
      <c r="EZ36" s="148" t="str">
        <f>IF(AND(B34+1=B36,S34=24,U34=0,O36=0,Q36=0),IF(EW34+EW36=EX34+EX36,"前行と合わせて一致","前行と合わせて不一致"),"非該当")</f>
        <v>非該当</v>
      </c>
      <c r="FA36" s="90">
        <f>IF(((FD36*60+FE36)-(FB36*60+FC36))-((I36*60+K36)-(E36*60+G36))&gt;15,"エラー","")</f>
      </c>
      <c r="FB36" s="88" t="str">
        <f>IF(E36="","0",IF(G36&gt;=45,E36+1,E36))</f>
        <v>0</v>
      </c>
      <c r="FC36" t="str">
        <f>IF(G36="","0",IF(AND(G36&gt;=0,G36&lt;15),0,IF(AND(G36&gt;=15,G36&lt;30),30,IF(AND(G36&gt;=30,G36&lt;45),30,IF(AND(G36&gt;=45,G36&lt;=59),0)))))</f>
        <v>0</v>
      </c>
      <c r="FD36" t="str">
        <f>IF(I36="","0",IF(K36&gt;=45,I36+1,I36))</f>
        <v>0</v>
      </c>
      <c r="FE36" t="str">
        <f>IF(K36="","0",IF(AND(K36&gt;=0,K36&lt;15),0,IF(AND(K36&gt;=15,K36&lt;30),30,IF(AND(K36&gt;=30,K36&lt;45),30,IF(AND(K36&gt;=45,K36&lt;=59),0)))))</f>
        <v>0</v>
      </c>
    </row>
    <row r="37" spans="1:158" ht="10.5" customHeight="1" thickBot="1">
      <c r="A37" s="238"/>
      <c r="B37" s="227"/>
      <c r="C37" s="220"/>
      <c r="D37" s="221"/>
      <c r="E37" s="220"/>
      <c r="F37" s="223"/>
      <c r="G37" s="225"/>
      <c r="H37" s="211"/>
      <c r="I37" s="220"/>
      <c r="J37" s="223"/>
      <c r="K37" s="225"/>
      <c r="L37" s="223"/>
      <c r="M37" s="236"/>
      <c r="N37" s="215"/>
      <c r="O37" s="206"/>
      <c r="P37" s="204"/>
      <c r="Q37" s="206"/>
      <c r="R37" s="200"/>
      <c r="S37" s="202"/>
      <c r="T37" s="204"/>
      <c r="U37" s="206"/>
      <c r="V37" s="208"/>
      <c r="W37" s="209"/>
      <c r="X37" s="196"/>
      <c r="Y37" s="197"/>
      <c r="Z37" s="196"/>
      <c r="AA37" s="198"/>
      <c r="AB37" s="196"/>
      <c r="AC37" s="198"/>
      <c r="AD37" s="187"/>
      <c r="AE37" s="231"/>
      <c r="AF37" s="232"/>
      <c r="AG37" s="233"/>
      <c r="AH37" s="234"/>
      <c r="AI37" s="234"/>
      <c r="AJ37" s="44"/>
      <c r="AK37" s="44"/>
      <c r="AL37" s="44"/>
      <c r="AM37" s="44"/>
      <c r="AN37" s="194"/>
      <c r="AO37" s="194"/>
      <c r="AP37" s="194"/>
      <c r="AQ37" s="44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L37" s="33">
        <f>BL36</f>
      </c>
      <c r="BM37" s="34">
        <f>IF(BM36="","",BM36/60)</f>
      </c>
      <c r="BN37" s="34">
        <f>SUM(BL37:BM37)</f>
        <v>0</v>
      </c>
      <c r="BO37" s="35">
        <f>IF(AND(BN37&gt;=8,BN37&lt;18),1,0)</f>
        <v>0</v>
      </c>
      <c r="BP37" s="13">
        <f>IF(AND(BL37&gt;=6,BL37&lt;8),1,0)</f>
        <v>0</v>
      </c>
      <c r="BQ37" s="13">
        <f>IF(AND(BL37&gt;=18,BL37&lt;22),1,0)</f>
        <v>0</v>
      </c>
      <c r="BR37" s="35">
        <f>IF(OR(BP37&gt;0,BQ37&gt;0),1,0)</f>
        <v>0</v>
      </c>
      <c r="BS37" s="13">
        <f>IF(AND(BL37&gt;=0,BL37&lt;6),1,0)</f>
        <v>0</v>
      </c>
      <c r="BT37" s="13">
        <f>IF(AND(BL37&gt;=22,BL37&lt;=24),1,0)</f>
        <v>0</v>
      </c>
      <c r="BU37" s="35">
        <f>IF(OR(BS37&gt;0,BT37&gt;0),1,0)</f>
        <v>0</v>
      </c>
      <c r="BV37" s="36">
        <f>IF(OR(BO37&gt;0),1,IF(BR37&gt;0,2,IF(BU37=0,0,3)))</f>
        <v>0</v>
      </c>
      <c r="BW37">
        <f>BW36</f>
      </c>
      <c r="BX37">
        <f>IF(BX36="","",BX36/60)</f>
      </c>
      <c r="BY37" s="4">
        <f>SUM(BW37:BX37)</f>
        <v>0</v>
      </c>
      <c r="BZ37" s="37">
        <f>IF(AND(BW37&gt;=8,BW37&lt;18),1,0)</f>
        <v>0</v>
      </c>
      <c r="CA37">
        <f>IF(AND(BW37&gt;=6,BW37&lt;8),1,0)</f>
        <v>0</v>
      </c>
      <c r="CB37">
        <f>IF(AND(BW37&gt;=18,BW37&lt;22),1,0)</f>
        <v>0</v>
      </c>
      <c r="CC37" s="37">
        <f>IF(OR(CA37&gt;0,CB37&gt;0),1,0)</f>
        <v>0</v>
      </c>
      <c r="CD37">
        <f>IF(AND(BW37&gt;=0,BW37&lt;6),1,0)</f>
        <v>0</v>
      </c>
      <c r="CE37">
        <f>IF(BX37&gt;=22,1,0)</f>
        <v>1</v>
      </c>
      <c r="CF37" s="37">
        <f>IF(OR(CD37&gt;0,CE37&gt;0),1,0)</f>
        <v>1</v>
      </c>
      <c r="CG37" s="38">
        <f>IF(CG36&gt;=1.5,1,0)</f>
        <v>0</v>
      </c>
      <c r="CH37" s="15"/>
      <c r="CI37" s="184"/>
      <c r="CJ37" s="183"/>
      <c r="CK37" s="183"/>
      <c r="CL37" s="186"/>
      <c r="CM37" s="186"/>
      <c r="CN37" s="183"/>
      <c r="CO37" s="183"/>
      <c r="CP37" s="184"/>
      <c r="CQ37" s="185"/>
      <c r="CR37" s="185"/>
      <c r="CS37" s="185"/>
      <c r="CT37" s="148"/>
      <c r="CU37" s="180"/>
      <c r="CV37" s="174"/>
      <c r="CW37" s="182"/>
      <c r="CX37" s="148"/>
      <c r="CY37" s="148"/>
      <c r="CZ37" s="182"/>
      <c r="DA37" s="148"/>
      <c r="DB37" s="148"/>
      <c r="DC37" s="182"/>
      <c r="DD37" s="148"/>
      <c r="DE37" s="148"/>
      <c r="DF37" s="148"/>
      <c r="DG37" s="148"/>
      <c r="DH37" s="174"/>
      <c r="DI37" s="148"/>
      <c r="DJ37" s="148"/>
      <c r="DK37" s="182"/>
      <c r="DL37" s="148"/>
      <c r="DM37" s="148"/>
      <c r="DN37" s="148"/>
      <c r="DO37" s="164"/>
      <c r="DP37" s="174"/>
      <c r="DQ37" s="148"/>
      <c r="DR37" s="168"/>
      <c r="DS37" s="178"/>
      <c r="DT37" s="179"/>
      <c r="DU37" s="174"/>
      <c r="DV37" s="174"/>
      <c r="DW37" s="180"/>
      <c r="DX37" s="181"/>
      <c r="DY37" s="180"/>
      <c r="DZ37" s="174"/>
      <c r="EA37" s="174"/>
      <c r="EB37" s="175"/>
      <c r="EC37" s="176"/>
      <c r="ED37" s="164"/>
      <c r="EE37" s="164"/>
      <c r="EF37" s="164"/>
      <c r="EG37" s="164"/>
      <c r="EH37" s="164"/>
      <c r="EI37" s="172"/>
      <c r="EJ37" s="166"/>
      <c r="EK37" s="169"/>
      <c r="EL37" s="170"/>
      <c r="EM37" s="164"/>
      <c r="EN37" s="164"/>
      <c r="EO37" s="164"/>
      <c r="EP37" s="164"/>
      <c r="EQ37" s="164"/>
      <c r="ER37" s="166"/>
      <c r="ES37" s="168"/>
      <c r="ET37" s="164"/>
      <c r="EU37" s="165"/>
      <c r="EV37" s="170"/>
      <c r="EW37" s="148"/>
      <c r="EX37" s="148"/>
      <c r="EY37" s="148"/>
      <c r="EZ37" s="148"/>
      <c r="FA37" s="90">
        <f>IF(((FD36*60+FE36)-(FB36*60+FC36))-((I36*60+K36)-(E36*60+G36))&lt;-14,"エラー","")</f>
      </c>
      <c r="FB37" s="88"/>
    </row>
    <row r="38" spans="1:161" ht="10.5" customHeight="1" thickBot="1">
      <c r="A38" s="237"/>
      <c r="B38" s="226"/>
      <c r="C38" s="218"/>
      <c r="D38" s="219"/>
      <c r="E38" s="222"/>
      <c r="F38" s="205" t="s">
        <v>98</v>
      </c>
      <c r="G38" s="224"/>
      <c r="H38" s="210" t="s">
        <v>99</v>
      </c>
      <c r="I38" s="222"/>
      <c r="J38" s="205" t="s">
        <v>98</v>
      </c>
      <c r="K38" s="224"/>
      <c r="L38" s="205" t="s">
        <v>99</v>
      </c>
      <c r="M38" s="235"/>
      <c r="N38" s="214"/>
      <c r="O38" s="205">
        <f>IF(E38="","",IF(G38&gt;=45,E38+1,E38))</f>
      </c>
      <c r="P38" s="203" t="s">
        <v>98</v>
      </c>
      <c r="Q38" s="205">
        <f>IF(G38="","",IF(AND(G38&gt;=0,G38&lt;15),0,IF(AND(G38&gt;=15,G38&lt;30),30,IF(AND(G38&gt;=30,G38&lt;45),30,IF(AND(G38&gt;=45,G38&lt;=59),0)))))</f>
      </c>
      <c r="R38" s="199" t="s">
        <v>99</v>
      </c>
      <c r="S38" s="201">
        <f>IF(I38="","",IF(K38&gt;=45,I38+1,I38))</f>
      </c>
      <c r="T38" s="203" t="s">
        <v>98</v>
      </c>
      <c r="U38" s="205">
        <f>IF(K38="","",IF(AND(K38&gt;=0,K38&lt;15),0,IF(AND(K38&gt;=15,K38&lt;30),30,IF(AND(K38&gt;=30,K38&lt;45),30,IF(AND(K38&gt;=45,K38&lt;=59),0)))))</f>
      </c>
      <c r="V38" s="207" t="s">
        <v>99</v>
      </c>
      <c r="W38" s="209">
        <f>IF(AND(B36=B38-1,S36=24,U36=0,O38=0,Q38=0),"",IF(AND(O38="",Q38="",S38="",U38=""),"",DR38))</f>
      </c>
      <c r="X38" s="196">
        <f>IF(AND(B36+1=B38,S36=24,U36=0,O38=0,Q38=0),"",IF(AND(B38+1=B40,S38=24,U38=0,O40=0,Q40=0),IF(DT38&lt;1.5,DT38,1.5),IF(CH38=0,"",CH38)))</f>
      </c>
      <c r="Y38" s="197">
        <f>IF(AND(DY38=1,EB38=0.5),DR38,IF(AND(EB38&gt;0.5,EB38&lt;1),"",IF(EB38&lt;=0,"",EC38)))</f>
      </c>
      <c r="Z38" s="196">
        <f>IF(Y38="","",IF(DY38=1,IF(EB38&lt;=0,"",EB38),EJ38))</f>
      </c>
      <c r="AA38" s="198">
        <f>IF(ER38&lt;=0,"",IF(DX38=EK38,IF(OR(DX38=0,EK38=0),"",EL38),EL38))</f>
      </c>
      <c r="AB38" s="196">
        <f>IF(OR(AA38="",ER38=0),"",ER38)</f>
      </c>
      <c r="AC38" s="198">
        <f>IF(OR(EK38=EU38,EU38=0,EK38=0),"",EV38)</f>
      </c>
      <c r="AD38" s="187">
        <f>IF(AC38&gt;0,IF(ES38=0,"",ES38),"")</f>
      </c>
      <c r="AE38" s="228">
        <f>IF(FA38="エラー","実績エラー","")</f>
      </c>
      <c r="AF38" s="229"/>
      <c r="AG38" s="230"/>
      <c r="AH38" s="234">
        <f>IF(AND(FA39="エラー",U38&lt;&gt;""),"実績エラー","")</f>
      </c>
      <c r="AI38" s="234"/>
      <c r="AJ38" s="44"/>
      <c r="AK38" s="44"/>
      <c r="AL38" s="44"/>
      <c r="AM38" s="44"/>
      <c r="AN38" s="194">
        <f>SUM(M38:N39)</f>
        <v>0</v>
      </c>
      <c r="AO38" s="195">
        <f>SUM(X38,Z38,AB38,AD38)</f>
        <v>0</v>
      </c>
      <c r="AP38" s="194">
        <f>IF(AN38=AO38,0,1)</f>
        <v>0</v>
      </c>
      <c r="AQ38" s="44"/>
      <c r="AS38" s="148">
        <f>IF(W38=1,IF(X38=0.5,1,0),0)</f>
        <v>0</v>
      </c>
      <c r="AT38" s="148">
        <f>IF(W38=2,IF(X38=0.5,1,0),0)</f>
        <v>0</v>
      </c>
      <c r="AU38" s="148">
        <f>IF(W38=3,IF(X38=0.5,1,0),0)</f>
        <v>0</v>
      </c>
      <c r="AV38" s="148">
        <f>IF(W38=1,IF(X38=1,1,0),0)</f>
        <v>0</v>
      </c>
      <c r="AW38" s="148">
        <f>IF(W38=2,IF(X38=1,1,0),0)</f>
        <v>0</v>
      </c>
      <c r="AX38" s="148">
        <f>IF(W38=3,IF(X38=1,1,0),0)</f>
        <v>0</v>
      </c>
      <c r="AY38" s="148">
        <f>IF(W38=1,IF(X38=1.5,1,0),0)</f>
        <v>0</v>
      </c>
      <c r="AZ38" s="148">
        <f>IF(W38=2,IF(X38=1.5,1,0),0)</f>
        <v>0</v>
      </c>
      <c r="BA38" s="148">
        <f>IF(W38=3,IF(X38=1.5,1,0),0)</f>
        <v>0</v>
      </c>
      <c r="BB38" s="148">
        <f>IF(Y38=1,IF(Z38&gt;0,Z38/0.5,0),0)</f>
        <v>0</v>
      </c>
      <c r="BC38" s="148">
        <f>IF(Y38=2,IF(Z38&gt;0,Z38/0.5,0),0)</f>
        <v>0</v>
      </c>
      <c r="BD38" s="148">
        <f>IF(Y38=3,IF(Z38&gt;0,Z38/0.5,0),0)</f>
        <v>0</v>
      </c>
      <c r="BE38" s="148">
        <f>IF(AA38=1,IF(AB38&gt;0,AB38/0.5,0),0)</f>
        <v>0</v>
      </c>
      <c r="BF38" s="148">
        <f>IF(AA38=2,IF(AB38&gt;0,AB38/0.5,0),0)</f>
        <v>0</v>
      </c>
      <c r="BG38" s="148">
        <f>IF(AA38=3,IF(AB38&gt;0,AB38/0.5,0),0)</f>
        <v>0</v>
      </c>
      <c r="BH38" s="148">
        <f>IF(AC38=1,IF(AD38&gt;0,AD38/0.5,0),0)</f>
        <v>0</v>
      </c>
      <c r="BI38" s="148">
        <f>IF(AC38=2,IF(AD38&gt;0,AD38/0.5,0),0)</f>
        <v>0</v>
      </c>
      <c r="BJ38" s="148">
        <f>IF(AC38=3,IF(AD38&gt;0,AD38/0.5,0),0)</f>
        <v>0</v>
      </c>
      <c r="BL38" s="12">
        <f>IF(O38="","",O38)</f>
      </c>
      <c r="BM38" s="12">
        <f>IF(Q38="","",Q38)</f>
      </c>
      <c r="BN38" s="13"/>
      <c r="BO38" s="13" t="s">
        <v>58</v>
      </c>
      <c r="BP38" s="13" t="s">
        <v>100</v>
      </c>
      <c r="BQ38" s="13" t="s">
        <v>101</v>
      </c>
      <c r="BR38" s="13" t="s">
        <v>102</v>
      </c>
      <c r="BS38" s="13" t="s">
        <v>103</v>
      </c>
      <c r="BT38" s="13" t="s">
        <v>104</v>
      </c>
      <c r="BU38" s="13" t="s">
        <v>105</v>
      </c>
      <c r="BV38" s="13"/>
      <c r="BW38" s="14">
        <f>S38</f>
      </c>
      <c r="BX38" s="14">
        <f>IF(U38="","",U38)</f>
      </c>
      <c r="BZ38" t="s">
        <v>58</v>
      </c>
      <c r="CA38" t="s">
        <v>100</v>
      </c>
      <c r="CB38" t="s">
        <v>101</v>
      </c>
      <c r="CC38" t="s">
        <v>102</v>
      </c>
      <c r="CD38" t="s">
        <v>103</v>
      </c>
      <c r="CE38" t="s">
        <v>104</v>
      </c>
      <c r="CF38" t="s">
        <v>105</v>
      </c>
      <c r="CG38" s="15">
        <f>BY39-BN39</f>
        <v>0</v>
      </c>
      <c r="CH38" s="15">
        <f>IF(CG38&gt;1.5,1.5,CG38)</f>
        <v>0</v>
      </c>
      <c r="CI38" s="184">
        <f>IF(AND(CG39&gt;0,BN39=5,BN39&lt;8),1,0)</f>
        <v>0</v>
      </c>
      <c r="CJ38" s="183">
        <f>IF(AND(CG39&gt;0,BN39=5.5,BN39&lt;8),1,0)</f>
        <v>0</v>
      </c>
      <c r="CK38" s="183">
        <f>IF(AND(CG39&gt;0,BN39=7,BN39&lt;18),1,0)</f>
        <v>0</v>
      </c>
      <c r="CL38" s="186">
        <f>IF(AND(CG39&gt;0,BN39=7.5,BN39&lt;18),1,0)</f>
        <v>0</v>
      </c>
      <c r="CM38" s="186">
        <f>IF(AND(CG39&gt;0,BN39=17,BN39&lt;22),1,0)</f>
        <v>0</v>
      </c>
      <c r="CN38" s="183">
        <f>IF(AND(CG39&gt;0,BN39=17.5,BN39&lt;22),1,0)</f>
        <v>0</v>
      </c>
      <c r="CO38" s="183">
        <f>IF(AND(CG39&gt;0,BN39=21,BN39&lt;24),1,0)</f>
        <v>0</v>
      </c>
      <c r="CP38" s="184">
        <f>IF(AND(CG39&gt;0,BN39=21.5,BN39&lt;24),1,0)</f>
        <v>0</v>
      </c>
      <c r="CQ38" s="185">
        <f>IF(OR(CL38&gt;0,CM38&gt;0),1,0)</f>
        <v>0</v>
      </c>
      <c r="CR38" s="185">
        <f>IF(OR(CJ38&gt;0,CK38&gt;0,CN38&gt;0,CO38&gt;0),2,0)</f>
        <v>0</v>
      </c>
      <c r="CS38" s="185">
        <f>IF(OR(CI38&gt;0,CP38&gt;0),3,0)</f>
        <v>0</v>
      </c>
      <c r="CT38" s="180">
        <f>SUM(CQ38:CS39)</f>
        <v>0</v>
      </c>
      <c r="CU38" s="180">
        <f>IF(CT38=0,BV39,CT38)</f>
        <v>0</v>
      </c>
      <c r="CV38" s="174">
        <f>BN39+CH38</f>
        <v>0</v>
      </c>
      <c r="CW38" s="182">
        <f>IF(AND(CV38&gt;=8,CV38&lt;18),1,0)</f>
        <v>0</v>
      </c>
      <c r="CX38" s="148">
        <f>IF(AND(CV38&gt;=6,CV38&lt;8),1,0)</f>
        <v>0</v>
      </c>
      <c r="CY38" s="148">
        <f>IF(AND(CV38&gt;=18,CV38&lt;22),1,0)</f>
        <v>0</v>
      </c>
      <c r="CZ38" s="182">
        <f>IF(OR(CX38&gt;0,CY38&gt;0),2,0)</f>
        <v>0</v>
      </c>
      <c r="DA38" s="148">
        <f>IF(AND(CV38&gt;=0,CV38&lt;6),1,0)</f>
        <v>1</v>
      </c>
      <c r="DB38" s="148">
        <f>IF(CV38&gt;=22,1,0)</f>
        <v>0</v>
      </c>
      <c r="DC38" s="182">
        <f>IF(OR(DA38&gt;0,DB38&gt;0),3,0)</f>
        <v>3</v>
      </c>
      <c r="DD38" s="148">
        <f>SUM(CW38,CZ38,DC38)</f>
        <v>3</v>
      </c>
      <c r="DE38" s="148">
        <f>IF(OR(DL38&lt;=0.5,DL38=""),"",DD38)</f>
      </c>
      <c r="DF38" s="148"/>
      <c r="DG38" s="174">
        <f>CG38-CH38</f>
        <v>0</v>
      </c>
      <c r="DH38" s="174">
        <f>DG38</f>
        <v>0</v>
      </c>
      <c r="DI38" s="148"/>
      <c r="DJ38" s="148"/>
      <c r="DK38" s="182">
        <f>IF(AND(B36+1=B38,S36=24,U36=0,O38=0,Q38=0),DJ38,DG38)</f>
        <v>0</v>
      </c>
      <c r="DL38" s="148">
        <f>IF(AND(B38+1=B40,S38=24,U38=0,O40=0,Q40=0),IF(CG38+CG40&gt;=1.5,1.5,""),DH38)</f>
        <v>0</v>
      </c>
      <c r="DM38" s="171">
        <f>DO38-DN38</f>
        <v>0</v>
      </c>
      <c r="DN38" s="174">
        <f>BN39</f>
        <v>0</v>
      </c>
      <c r="DO38" s="164">
        <f>BY39</f>
        <v>0</v>
      </c>
      <c r="DP38" s="174">
        <f>DN38+DM38</f>
        <v>0</v>
      </c>
      <c r="DQ38" s="148">
        <f>IF(AND(DN38&lt;=6,DN38&gt;=0),1,IF(AND(DN38&lt;=8,DN38&gt;6),2,IF(AND(DN38&lt;=18,DN38&gt;8),3,IF(AND(DN38&lt;=DP2239&gt;18),4,IF(AND(DN38&lt;=24,DN38&gt;22),5,0)))))</f>
        <v>1</v>
      </c>
      <c r="DR38" s="168">
        <f>IF(DU38&lt;0,CU38,IF(OR(DQ38=1,DQ38=5),3,IF(OR(DQ38=2,DQ38=4),2,1)))</f>
        <v>3</v>
      </c>
      <c r="DS38" s="177">
        <f>CH38</f>
        <v>0</v>
      </c>
      <c r="DT38" s="179">
        <f>IF(DY40=1,IF(AND(DS40&gt;=0.5,DS40&lt;1.5),DS38+DS40,1.5),DS38)</f>
        <v>0</v>
      </c>
      <c r="DU38" s="174">
        <f>ED38-DS38-DN38</f>
        <v>6</v>
      </c>
      <c r="DV38" s="174">
        <f>DM38-DS38-DU38</f>
        <v>-6</v>
      </c>
      <c r="DW38" s="180">
        <f>IF(DU38&lt;=0,DQ38+1,DQ38)</f>
        <v>1</v>
      </c>
      <c r="DX38" s="181">
        <f>IF(OR(DW38=1,DW38=5),3,IF(OR(DW38=2,DW38=4),2,1))</f>
        <v>3</v>
      </c>
      <c r="DY38" s="180">
        <f>IF(AND(B36=B38-1,S36=24,U36=0,O38=0,Q38=0),1,0)</f>
        <v>0</v>
      </c>
      <c r="DZ38" s="174">
        <f>IF(DY38=1,IF(DN36=22.5,0,IF(DN36=23,0.5,IF(DN36=23.5,1,0))),0)</f>
        <v>0</v>
      </c>
      <c r="EA38" s="174">
        <f>IF(DY38=1,EJ38-DZ38,0)</f>
        <v>0</v>
      </c>
      <c r="EB38" s="175">
        <f>IF(DY38=1,EA38+DS38,EJ38)</f>
        <v>0</v>
      </c>
      <c r="EC38" s="176">
        <f>IF(DU38&lt;0,DX38,IF(OR(DW38=1,DW38=5),3,IF(OR(DW38=2,DW38=4),2,1)))</f>
        <v>3</v>
      </c>
      <c r="ED38" s="164">
        <f>IF(DQ38=1,6,IF(DQ38=2,8,IF(DQ38=3,18,IF(DQ38=4,22,IF(DQ38=5,24)))))</f>
        <v>6</v>
      </c>
      <c r="EE38" s="164">
        <f>DN38+CH38</f>
        <v>0</v>
      </c>
      <c r="EF38" s="164">
        <f>DO38</f>
        <v>0</v>
      </c>
      <c r="EG38" s="164">
        <f>IF(DW38=1,6,IF(DW38=2,8,IF(DW38=3,18,IF(DW38=4,22,IF(DW38=5,24)))))</f>
        <v>6</v>
      </c>
      <c r="EH38" s="164">
        <f>IF(EG38&gt;EF38,EI38,0)</f>
        <v>6</v>
      </c>
      <c r="EI38" s="172">
        <f>EG38-EE38</f>
        <v>6</v>
      </c>
      <c r="EJ38" s="166">
        <f>IF(EG38&lt;EF38,EI38,EF38-EE38)</f>
        <v>0</v>
      </c>
      <c r="EK38" s="169">
        <f>IF(DM38-(DS38+EI38)&gt;0,DW38+1,0)</f>
        <v>0</v>
      </c>
      <c r="EL38" s="170">
        <f>IF(OR(EK38=1,EK38=5),3,IF(OR(EK38=2,EK38=4),2,1))</f>
        <v>1</v>
      </c>
      <c r="EM38" s="164">
        <f>DS38+EI38</f>
        <v>6</v>
      </c>
      <c r="EN38" s="164">
        <f>DM38-EM38</f>
        <v>-6</v>
      </c>
      <c r="EO38" s="164" t="b">
        <f>IF(EK38=1,0,IF(EK38=2,6,IF(EK38=3,8,IF(EK38=4,18,IF(EK38=5,22)))))</f>
        <v>0</v>
      </c>
      <c r="EP38" s="164" t="b">
        <f>IF(EK38=1,6,IF(EK38=2,8,IF(EK38=3,18,IF(EK38=4,22,IF(EK38=5,24)))))</f>
        <v>0</v>
      </c>
      <c r="EQ38" s="164">
        <f>EN38+EO38</f>
        <v>-6</v>
      </c>
      <c r="ER38" s="166">
        <f>IF(EN38&lt;0,0,IF(EP38-EO38&lt;EN38,EP38-EO38,EN38))</f>
        <v>0</v>
      </c>
      <c r="ES38" s="167">
        <f>IF(EQ38-EP38&gt;0,EQ38-EP38,0)</f>
        <v>0</v>
      </c>
      <c r="ET38" s="164">
        <f>IF(ES38&gt;0,EP38,0)</f>
        <v>0</v>
      </c>
      <c r="EU38" s="165">
        <f>IF(ET38=6,2,IF(ET38=8,3,IF(ET38=18,4,IF(ET38=22,5,0))))</f>
        <v>0</v>
      </c>
      <c r="EV38" s="170">
        <f>IF(OR(EU38=1,EU38=5),3,IF(OR(EU38=2,EU38=4),2,1))</f>
        <v>1</v>
      </c>
      <c r="EW38" s="171">
        <f>IF(X38="",0,X38)+IF(Z38="",0,Z38)+IF(AB38="",0,AB38)+IF(AD38="",0,AD38)</f>
        <v>0</v>
      </c>
      <c r="EX38" s="171">
        <f>DM38</f>
        <v>0</v>
      </c>
      <c r="EY38" s="148" t="str">
        <f>IF(EW38=EX38,"一致","不一致")</f>
        <v>一致</v>
      </c>
      <c r="EZ38" s="148" t="str">
        <f>IF(AND(B36+1=B38,S36=24,U36=0,O38=0,Q38=0),IF(EW36+EW38=EX36+EX38,"前行と合わせて一致","前行と合わせて不一致"),"非該当")</f>
        <v>非該当</v>
      </c>
      <c r="FA38" s="90">
        <f>IF(((FD38*60+FE38)-(FB38*60+FC38))-((I38*60+K38)-(E38*60+G38))&gt;15,"エラー","")</f>
      </c>
      <c r="FB38" s="88" t="str">
        <f>IF(E38="","0",IF(G38&gt;=45,E38+1,E38))</f>
        <v>0</v>
      </c>
      <c r="FC38" t="str">
        <f>IF(G38="","0",IF(AND(G38&gt;=0,G38&lt;15),0,IF(AND(G38&gt;=15,G38&lt;30),30,IF(AND(G38&gt;=30,G38&lt;45),30,IF(AND(G38&gt;=45,G38&lt;=59),0)))))</f>
        <v>0</v>
      </c>
      <c r="FD38" t="str">
        <f>IF(I38="","0",IF(K38&gt;=45,I38+1,I38))</f>
        <v>0</v>
      </c>
      <c r="FE38" t="str">
        <f>IF(K38="","0",IF(AND(K38&gt;=0,K38&lt;15),0,IF(AND(K38&gt;=15,K38&lt;30),30,IF(AND(K38&gt;=30,K38&lt;45),30,IF(AND(K38&gt;=45,K38&lt;=59),0)))))</f>
        <v>0</v>
      </c>
    </row>
    <row r="39" spans="1:158" ht="10.5" customHeight="1" thickBot="1">
      <c r="A39" s="238"/>
      <c r="B39" s="227"/>
      <c r="C39" s="220"/>
      <c r="D39" s="221"/>
      <c r="E39" s="220"/>
      <c r="F39" s="223"/>
      <c r="G39" s="225"/>
      <c r="H39" s="211"/>
      <c r="I39" s="220"/>
      <c r="J39" s="223"/>
      <c r="K39" s="225"/>
      <c r="L39" s="223"/>
      <c r="M39" s="236"/>
      <c r="N39" s="215"/>
      <c r="O39" s="206"/>
      <c r="P39" s="204"/>
      <c r="Q39" s="206"/>
      <c r="R39" s="200"/>
      <c r="S39" s="202"/>
      <c r="T39" s="204"/>
      <c r="U39" s="206"/>
      <c r="V39" s="208"/>
      <c r="W39" s="209"/>
      <c r="X39" s="196"/>
      <c r="Y39" s="197"/>
      <c r="Z39" s="196"/>
      <c r="AA39" s="198"/>
      <c r="AB39" s="196"/>
      <c r="AC39" s="198"/>
      <c r="AD39" s="187"/>
      <c r="AE39" s="231"/>
      <c r="AF39" s="232"/>
      <c r="AG39" s="233"/>
      <c r="AH39" s="234"/>
      <c r="AI39" s="234"/>
      <c r="AJ39" s="44"/>
      <c r="AK39" s="44"/>
      <c r="AL39" s="44"/>
      <c r="AM39" s="44"/>
      <c r="AN39" s="194"/>
      <c r="AO39" s="194"/>
      <c r="AP39" s="194"/>
      <c r="AQ39" s="44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L39" s="33">
        <f>BL38</f>
      </c>
      <c r="BM39" s="34">
        <f>IF(BM38="","",BM38/60)</f>
      </c>
      <c r="BN39" s="34">
        <f>SUM(BL39:BM39)</f>
        <v>0</v>
      </c>
      <c r="BO39" s="35">
        <f>IF(AND(BN39&gt;=8,BN39&lt;18),1,0)</f>
        <v>0</v>
      </c>
      <c r="BP39" s="13">
        <f>IF(AND(BL39&gt;=6,BL39&lt;8),1,0)</f>
        <v>0</v>
      </c>
      <c r="BQ39" s="13">
        <f>IF(AND(BL39&gt;=18,BL39&lt;22),1,0)</f>
        <v>0</v>
      </c>
      <c r="BR39" s="35">
        <f>IF(OR(BP39&gt;0,BQ39&gt;0),1,0)</f>
        <v>0</v>
      </c>
      <c r="BS39" s="13">
        <f>IF(AND(BL39&gt;=0,BL39&lt;6),1,0)</f>
        <v>0</v>
      </c>
      <c r="BT39" s="13">
        <f>IF(AND(BL39&gt;=22,BL39&lt;=24),1,0)</f>
        <v>0</v>
      </c>
      <c r="BU39" s="35">
        <f>IF(OR(BS39&gt;0,BT39&gt;0),1,0)</f>
        <v>0</v>
      </c>
      <c r="BV39" s="36">
        <f>IF(OR(BO39&gt;0),1,IF(BR39&gt;0,2,IF(BU39=0,0,3)))</f>
        <v>0</v>
      </c>
      <c r="BW39">
        <f>BW38</f>
      </c>
      <c r="BX39">
        <f>IF(BX38="","",BX38/60)</f>
      </c>
      <c r="BY39" s="4">
        <f>SUM(BW39:BX39)</f>
        <v>0</v>
      </c>
      <c r="BZ39" s="37">
        <f>IF(AND(BW39&gt;=8,BW39&lt;18),1,0)</f>
        <v>0</v>
      </c>
      <c r="CA39">
        <f>IF(AND(BW39&gt;=6,BW39&lt;8),1,0)</f>
        <v>0</v>
      </c>
      <c r="CB39">
        <f>IF(AND(BW39&gt;=18,BW39&lt;22),1,0)</f>
        <v>0</v>
      </c>
      <c r="CC39" s="37">
        <f>IF(OR(CA39&gt;0,CB39&gt;0),1,0)</f>
        <v>0</v>
      </c>
      <c r="CD39">
        <f>IF(AND(BW39&gt;=0,BW39&lt;6),1,0)</f>
        <v>0</v>
      </c>
      <c r="CE39">
        <f>IF(BX39&gt;=22,1,0)</f>
        <v>1</v>
      </c>
      <c r="CF39" s="37">
        <f>IF(OR(CD39&gt;0,CE39&gt;0),1,0)</f>
        <v>1</v>
      </c>
      <c r="CG39" s="38">
        <f>IF(CG38&gt;=1.5,1,0)</f>
        <v>0</v>
      </c>
      <c r="CH39" s="15"/>
      <c r="CI39" s="184"/>
      <c r="CJ39" s="183"/>
      <c r="CK39" s="183"/>
      <c r="CL39" s="186"/>
      <c r="CM39" s="186"/>
      <c r="CN39" s="183"/>
      <c r="CO39" s="183"/>
      <c r="CP39" s="184"/>
      <c r="CQ39" s="185"/>
      <c r="CR39" s="185"/>
      <c r="CS39" s="185"/>
      <c r="CT39" s="148"/>
      <c r="CU39" s="180"/>
      <c r="CV39" s="174"/>
      <c r="CW39" s="182"/>
      <c r="CX39" s="148"/>
      <c r="CY39" s="148"/>
      <c r="CZ39" s="182"/>
      <c r="DA39" s="148"/>
      <c r="DB39" s="148"/>
      <c r="DC39" s="182"/>
      <c r="DD39" s="148"/>
      <c r="DE39" s="148"/>
      <c r="DF39" s="148"/>
      <c r="DG39" s="148"/>
      <c r="DH39" s="174"/>
      <c r="DI39" s="148"/>
      <c r="DJ39" s="148"/>
      <c r="DK39" s="182"/>
      <c r="DL39" s="148"/>
      <c r="DM39" s="148"/>
      <c r="DN39" s="148"/>
      <c r="DO39" s="164"/>
      <c r="DP39" s="174"/>
      <c r="DQ39" s="148"/>
      <c r="DR39" s="168"/>
      <c r="DS39" s="178"/>
      <c r="DT39" s="179"/>
      <c r="DU39" s="174"/>
      <c r="DV39" s="174"/>
      <c r="DW39" s="180"/>
      <c r="DX39" s="181"/>
      <c r="DY39" s="180"/>
      <c r="DZ39" s="174"/>
      <c r="EA39" s="174"/>
      <c r="EB39" s="175"/>
      <c r="EC39" s="176"/>
      <c r="ED39" s="164"/>
      <c r="EE39" s="164"/>
      <c r="EF39" s="164"/>
      <c r="EG39" s="164"/>
      <c r="EH39" s="164"/>
      <c r="EI39" s="172"/>
      <c r="EJ39" s="166"/>
      <c r="EK39" s="169"/>
      <c r="EL39" s="170"/>
      <c r="EM39" s="164"/>
      <c r="EN39" s="164"/>
      <c r="EO39" s="164"/>
      <c r="EP39" s="164"/>
      <c r="EQ39" s="164"/>
      <c r="ER39" s="166"/>
      <c r="ES39" s="168"/>
      <c r="ET39" s="164"/>
      <c r="EU39" s="165"/>
      <c r="EV39" s="170"/>
      <c r="EW39" s="148"/>
      <c r="EX39" s="148"/>
      <c r="EY39" s="148"/>
      <c r="EZ39" s="148"/>
      <c r="FA39" s="90">
        <f>IF(((FD38*60+FE38)-(FB38*60+FC38))-((I38*60+K38)-(E38*60+G38))&lt;-14,"エラー","")</f>
      </c>
      <c r="FB39" s="88"/>
    </row>
    <row r="40" spans="1:161" ht="10.5" customHeight="1" thickBot="1">
      <c r="A40" s="237"/>
      <c r="B40" s="226"/>
      <c r="C40" s="218"/>
      <c r="D40" s="219"/>
      <c r="E40" s="222"/>
      <c r="F40" s="205" t="s">
        <v>98</v>
      </c>
      <c r="G40" s="224"/>
      <c r="H40" s="210" t="s">
        <v>99</v>
      </c>
      <c r="I40" s="222"/>
      <c r="J40" s="205" t="s">
        <v>98</v>
      </c>
      <c r="K40" s="224"/>
      <c r="L40" s="205" t="s">
        <v>99</v>
      </c>
      <c r="M40" s="235"/>
      <c r="N40" s="214"/>
      <c r="O40" s="205">
        <f>IF(E40="","",IF(G40&gt;=45,E40+1,E40))</f>
      </c>
      <c r="P40" s="203" t="s">
        <v>98</v>
      </c>
      <c r="Q40" s="205">
        <f>IF(G40="","",IF(AND(G40&gt;=0,G40&lt;15),0,IF(AND(G40&gt;=15,G40&lt;30),30,IF(AND(G40&gt;=30,G40&lt;45),30,IF(AND(G40&gt;=45,G40&lt;=59),0)))))</f>
      </c>
      <c r="R40" s="199" t="s">
        <v>99</v>
      </c>
      <c r="S40" s="201">
        <f>IF(I40="","",IF(K40&gt;=45,I40+1,I40))</f>
      </c>
      <c r="T40" s="203" t="s">
        <v>98</v>
      </c>
      <c r="U40" s="205">
        <f>IF(K40="","",IF(AND(K40&gt;=0,K40&lt;15),0,IF(AND(K40&gt;=15,K40&lt;30),30,IF(AND(K40&gt;=30,K40&lt;45),30,IF(AND(K40&gt;=45,K40&lt;=59),0)))))</f>
      </c>
      <c r="V40" s="207" t="s">
        <v>99</v>
      </c>
      <c r="W40" s="209">
        <f>IF(AND(B38=B40-1,S38=24,U38=0,O40=0,Q40=0),"",IF(AND(O40="",Q40="",S40="",U40=""),"",DR40))</f>
      </c>
      <c r="X40" s="196">
        <f>IF(AND(B38+1=B40,S38=24,U38=0,O40=0,Q40=0),"",IF(AND(B40+1=B42,S40=24,U40=0,O42=0,Q42=0),IF(DT40&lt;1.5,DT40,1.5),IF(CH40=0,"",CH40)))</f>
      </c>
      <c r="Y40" s="197">
        <f>IF(AND(DY40=1,EB40=0.5),DR40,IF(AND(EB40&gt;0.5,EB40&lt;1),"",IF(EB40&lt;=0,"",EC40)))</f>
      </c>
      <c r="Z40" s="196">
        <f>IF(Y40="","",IF(DY40=1,IF(EB40&lt;=0,"",EB40),EJ40))</f>
      </c>
      <c r="AA40" s="198">
        <f>IF(ER40&lt;=0,"",IF(DX40=EK40,IF(OR(DX40=0,EK40=0),"",EL40),EL40))</f>
      </c>
      <c r="AB40" s="196">
        <f>IF(OR(AA40="",ER40=0),"",ER40)</f>
      </c>
      <c r="AC40" s="198">
        <f>IF(OR(EK40=EU40,EU40=0,EK40=0),"",EV40)</f>
      </c>
      <c r="AD40" s="187">
        <f>IF(AC40&gt;0,IF(ES40=0,"",ES40),"")</f>
      </c>
      <c r="AE40" s="228">
        <f>IF(FA40="エラー","実績エラー","")</f>
      </c>
      <c r="AF40" s="229"/>
      <c r="AG40" s="230"/>
      <c r="AH40" s="234">
        <f>IF(AND(FA41="エラー",U40&lt;&gt;""),"実績エラー","")</f>
      </c>
      <c r="AI40" s="234"/>
      <c r="AJ40" s="44"/>
      <c r="AK40" s="44"/>
      <c r="AL40" s="44"/>
      <c r="AM40" s="44"/>
      <c r="AN40" s="194">
        <f>SUM(M40:N41)</f>
        <v>0</v>
      </c>
      <c r="AO40" s="195">
        <f>SUM(X40,Z40,AB40,AD40)</f>
        <v>0</v>
      </c>
      <c r="AP40" s="194">
        <f>IF(AN40=AO40,0,1)</f>
        <v>0</v>
      </c>
      <c r="AQ40" s="44"/>
      <c r="AS40" s="148">
        <f>IF(W40=1,IF(X40=0.5,1,0),0)</f>
        <v>0</v>
      </c>
      <c r="AT40" s="148">
        <f>IF(W40=2,IF(X40=0.5,1,0),0)</f>
        <v>0</v>
      </c>
      <c r="AU40" s="148">
        <f>IF(W40=3,IF(X40=0.5,1,0),0)</f>
        <v>0</v>
      </c>
      <c r="AV40" s="148">
        <f>IF(W40=1,IF(X40=1,1,0),0)</f>
        <v>0</v>
      </c>
      <c r="AW40" s="148">
        <f>IF(W40=2,IF(X40=1,1,0),0)</f>
        <v>0</v>
      </c>
      <c r="AX40" s="148">
        <f>IF(W40=3,IF(X40=1,1,0),0)</f>
        <v>0</v>
      </c>
      <c r="AY40" s="148">
        <f>IF(W40=1,IF(X40=1.5,1,0),0)</f>
        <v>0</v>
      </c>
      <c r="AZ40" s="148">
        <f>IF(W40=2,IF(X40=1.5,1,0),0)</f>
        <v>0</v>
      </c>
      <c r="BA40" s="148">
        <f>IF(W40=3,IF(X40=1.5,1,0),0)</f>
        <v>0</v>
      </c>
      <c r="BB40" s="148">
        <f>IF(Y40=1,IF(Z40&gt;0,Z40/0.5,0),0)</f>
        <v>0</v>
      </c>
      <c r="BC40" s="148">
        <f>IF(Y40=2,IF(Z40&gt;0,Z40/0.5,0),0)</f>
        <v>0</v>
      </c>
      <c r="BD40" s="148">
        <f>IF(Y40=3,IF(Z40&gt;0,Z40/0.5,0),0)</f>
        <v>0</v>
      </c>
      <c r="BE40" s="148">
        <f>IF(AA40=1,IF(AB40&gt;0,AB40/0.5,0),0)</f>
        <v>0</v>
      </c>
      <c r="BF40" s="148">
        <f>IF(AA40=2,IF(AB40&gt;0,AB40/0.5,0),0)</f>
        <v>0</v>
      </c>
      <c r="BG40" s="148">
        <f>IF(AA40=3,IF(AB40&gt;0,AB40/0.5,0),0)</f>
        <v>0</v>
      </c>
      <c r="BH40" s="148">
        <f>IF(AC40=1,IF(AD40&gt;0,AD40/0.5,0),0)</f>
        <v>0</v>
      </c>
      <c r="BI40" s="148">
        <f>IF(AC40=2,IF(AD40&gt;0,AD40/0.5,0),0)</f>
        <v>0</v>
      </c>
      <c r="BJ40" s="148">
        <f>IF(AC40=3,IF(AD40&gt;0,AD40/0.5,0),0)</f>
        <v>0</v>
      </c>
      <c r="BL40" s="12">
        <f>IF(O40="","",O40)</f>
      </c>
      <c r="BM40" s="12">
        <f>IF(Q40="","",Q40)</f>
      </c>
      <c r="BN40" s="13"/>
      <c r="BO40" s="13" t="s">
        <v>58</v>
      </c>
      <c r="BP40" s="13" t="s">
        <v>100</v>
      </c>
      <c r="BQ40" s="13" t="s">
        <v>101</v>
      </c>
      <c r="BR40" s="13" t="s">
        <v>102</v>
      </c>
      <c r="BS40" s="13" t="s">
        <v>103</v>
      </c>
      <c r="BT40" s="13" t="s">
        <v>104</v>
      </c>
      <c r="BU40" s="13" t="s">
        <v>105</v>
      </c>
      <c r="BV40" s="13"/>
      <c r="BW40" s="14">
        <f>S40</f>
      </c>
      <c r="BX40" s="14">
        <f>IF(U40="","",U40)</f>
      </c>
      <c r="BZ40" t="s">
        <v>58</v>
      </c>
      <c r="CA40" t="s">
        <v>100</v>
      </c>
      <c r="CB40" t="s">
        <v>101</v>
      </c>
      <c r="CC40" t="s">
        <v>102</v>
      </c>
      <c r="CD40" t="s">
        <v>103</v>
      </c>
      <c r="CE40" t="s">
        <v>104</v>
      </c>
      <c r="CF40" t="s">
        <v>105</v>
      </c>
      <c r="CG40" s="15">
        <f>BY41-BN41</f>
        <v>0</v>
      </c>
      <c r="CH40" s="15">
        <f>IF(CG40&gt;1.5,1.5,CG40)</f>
        <v>0</v>
      </c>
      <c r="CI40" s="184">
        <f>IF(AND(CG41&gt;0,BN41=5,BN41&lt;8),1,0)</f>
        <v>0</v>
      </c>
      <c r="CJ40" s="183">
        <f>IF(AND(CG41&gt;0,BN41=5.5,BN41&lt;8),1,0)</f>
        <v>0</v>
      </c>
      <c r="CK40" s="183">
        <f>IF(AND(CG41&gt;0,BN41=7,BN41&lt;18),1,0)</f>
        <v>0</v>
      </c>
      <c r="CL40" s="186">
        <f>IF(AND(CG41&gt;0,BN41=7.5,BN41&lt;18),1,0)</f>
        <v>0</v>
      </c>
      <c r="CM40" s="186">
        <f>IF(AND(CG41&gt;0,BN41=17,BN41&lt;22),1,0)</f>
        <v>0</v>
      </c>
      <c r="CN40" s="183">
        <f>IF(AND(CG41&gt;0,BN41=17.5,BN41&lt;22),1,0)</f>
        <v>0</v>
      </c>
      <c r="CO40" s="183">
        <f>IF(AND(CG41&gt;0,BN41=21,BN41&lt;24),1,0)</f>
        <v>0</v>
      </c>
      <c r="CP40" s="184">
        <f>IF(AND(CG41&gt;0,BN41=21.5,BN41&lt;24),1,0)</f>
        <v>0</v>
      </c>
      <c r="CQ40" s="185">
        <f>IF(OR(CL40&gt;0,CM40&gt;0),1,0)</f>
        <v>0</v>
      </c>
      <c r="CR40" s="185">
        <f>IF(OR(CJ40&gt;0,CK40&gt;0,CN40&gt;0,CO40&gt;0),2,0)</f>
        <v>0</v>
      </c>
      <c r="CS40" s="185">
        <f>IF(OR(CI40&gt;0,CP40&gt;0),3,0)</f>
        <v>0</v>
      </c>
      <c r="CT40" s="180">
        <f>SUM(CQ40:CS41)</f>
        <v>0</v>
      </c>
      <c r="CU40" s="180">
        <f>IF(CT40=0,BV41,CT40)</f>
        <v>0</v>
      </c>
      <c r="CV40" s="174">
        <f>BN41+CH40</f>
        <v>0</v>
      </c>
      <c r="CW40" s="182">
        <f>IF(AND(CV40&gt;=8,CV40&lt;18),1,0)</f>
        <v>0</v>
      </c>
      <c r="CX40" s="148">
        <f>IF(AND(CV40&gt;=6,CV40&lt;8),1,0)</f>
        <v>0</v>
      </c>
      <c r="CY40" s="148">
        <f>IF(AND(CV40&gt;=18,CV40&lt;22),1,0)</f>
        <v>0</v>
      </c>
      <c r="CZ40" s="182">
        <f>IF(OR(CX40&gt;0,CY40&gt;0),2,0)</f>
        <v>0</v>
      </c>
      <c r="DA40" s="148">
        <f>IF(AND(CV40&gt;=0,CV40&lt;6),1,0)</f>
        <v>1</v>
      </c>
      <c r="DB40" s="148">
        <f>IF(CV40&gt;=22,1,0)</f>
        <v>0</v>
      </c>
      <c r="DC40" s="182">
        <f>IF(OR(DA40&gt;0,DB40&gt;0),3,0)</f>
        <v>3</v>
      </c>
      <c r="DD40" s="148">
        <f>SUM(CW40,CZ40,DC40)</f>
        <v>3</v>
      </c>
      <c r="DE40" s="148">
        <f>IF(OR(DL40&lt;=0.5,DL40=""),"",DD40)</f>
      </c>
      <c r="DF40" s="148"/>
      <c r="DG40" s="174">
        <f>CG40-CH40</f>
        <v>0</v>
      </c>
      <c r="DH40" s="174">
        <f>DG40</f>
        <v>0</v>
      </c>
      <c r="DI40" s="148"/>
      <c r="DJ40" s="148"/>
      <c r="DK40" s="182">
        <f>IF(AND(B38+1=B40,S38=24,U38=0,O40=0,Q40=0),DJ40,DG40)</f>
        <v>0</v>
      </c>
      <c r="DL40" s="148">
        <f>IF(AND(B40+1=B42,S40=24,U40=0,O42=0,Q42=0),IF(CG40+CG42&gt;=1.5,1.5,""),DH40)</f>
        <v>0</v>
      </c>
      <c r="DM40" s="171">
        <f>DO40-DN40</f>
        <v>0</v>
      </c>
      <c r="DN40" s="174">
        <f>BN41</f>
        <v>0</v>
      </c>
      <c r="DO40" s="164">
        <f>BY41</f>
        <v>0</v>
      </c>
      <c r="DP40" s="174">
        <f>DN40+DM40</f>
        <v>0</v>
      </c>
      <c r="DQ40" s="148">
        <f>IF(AND(DN40&lt;=6,DN40&gt;=0),1,IF(AND(DN40&lt;=8,DN40&gt;6),2,IF(AND(DN40&lt;=18,DN40&gt;8),3,IF(AND(DN40&lt;=DP2241&gt;18),4,IF(AND(DN40&lt;=24,DN40&gt;22),5,0)))))</f>
        <v>1</v>
      </c>
      <c r="DR40" s="168">
        <f>IF(DU40&lt;0,CU40,IF(OR(DQ40=1,DQ40=5),3,IF(OR(DQ40=2,DQ40=4),2,1)))</f>
        <v>3</v>
      </c>
      <c r="DS40" s="177">
        <f>CH40</f>
        <v>0</v>
      </c>
      <c r="DT40" s="179">
        <f>IF(DY42=1,IF(AND(DS42&gt;=0.5,DS42&lt;1.5),DS40+DS42,1.5),DS40)</f>
        <v>0</v>
      </c>
      <c r="DU40" s="174">
        <f>ED40-DS40-DN40</f>
        <v>6</v>
      </c>
      <c r="DV40" s="174">
        <f>DM40-DS40-DU40</f>
        <v>-6</v>
      </c>
      <c r="DW40" s="180">
        <f>IF(DU40&lt;=0,DQ40+1,DQ40)</f>
        <v>1</v>
      </c>
      <c r="DX40" s="181">
        <f>IF(OR(DW40=1,DW40=5),3,IF(OR(DW40=2,DW40=4),2,1))</f>
        <v>3</v>
      </c>
      <c r="DY40" s="180">
        <f>IF(AND(B38=B40-1,S38=24,U38=0,O40=0,Q40=0),1,0)</f>
        <v>0</v>
      </c>
      <c r="DZ40" s="174">
        <f>IF(DY40=1,IF(DN38=22.5,0,IF(DN38=23,0.5,IF(DN38=23.5,1,0))),0)</f>
        <v>0</v>
      </c>
      <c r="EA40" s="174">
        <f>IF(DY40=1,EJ40-DZ40,0)</f>
        <v>0</v>
      </c>
      <c r="EB40" s="175">
        <f>IF(DY40=1,EA40+DS40,EJ40)</f>
        <v>0</v>
      </c>
      <c r="EC40" s="176">
        <f>IF(DU40&lt;0,DX40,IF(OR(DW40=1,DW40=5),3,IF(OR(DW40=2,DW40=4),2,1)))</f>
        <v>3</v>
      </c>
      <c r="ED40" s="164">
        <f>IF(DQ40=1,6,IF(DQ40=2,8,IF(DQ40=3,18,IF(DQ40=4,22,IF(DQ40=5,24)))))</f>
        <v>6</v>
      </c>
      <c r="EE40" s="164">
        <f>DN40+CH40</f>
        <v>0</v>
      </c>
      <c r="EF40" s="164">
        <f>DO40</f>
        <v>0</v>
      </c>
      <c r="EG40" s="164">
        <f>IF(DW40=1,6,IF(DW40=2,8,IF(DW40=3,18,IF(DW40=4,22,IF(DW40=5,24)))))</f>
        <v>6</v>
      </c>
      <c r="EH40" s="164">
        <f>IF(EG40&gt;EF40,EI40,0)</f>
        <v>6</v>
      </c>
      <c r="EI40" s="172">
        <f>EG40-EE40</f>
        <v>6</v>
      </c>
      <c r="EJ40" s="166">
        <f>IF(EG40&lt;EF40,EI40,EF40-EE40)</f>
        <v>0</v>
      </c>
      <c r="EK40" s="169">
        <f>IF(DM40-(DS40+EI40)&gt;0,DW40+1,0)</f>
        <v>0</v>
      </c>
      <c r="EL40" s="170">
        <f>IF(OR(EK40=1,EK40=5),3,IF(OR(EK40=2,EK40=4),2,1))</f>
        <v>1</v>
      </c>
      <c r="EM40" s="164">
        <f>DS40+EI40</f>
        <v>6</v>
      </c>
      <c r="EN40" s="164">
        <f>DM40-EM40</f>
        <v>-6</v>
      </c>
      <c r="EO40" s="164" t="b">
        <f>IF(EK40=1,0,IF(EK40=2,6,IF(EK40=3,8,IF(EK40=4,18,IF(EK40=5,22)))))</f>
        <v>0</v>
      </c>
      <c r="EP40" s="164" t="b">
        <f>IF(EK40=1,6,IF(EK40=2,8,IF(EK40=3,18,IF(EK40=4,22,IF(EK40=5,24)))))</f>
        <v>0</v>
      </c>
      <c r="EQ40" s="164">
        <f>EN40+EO40</f>
        <v>-6</v>
      </c>
      <c r="ER40" s="166">
        <f>IF(EN40&lt;0,0,IF(EP40-EO40&lt;EN40,EP40-EO40,EN40))</f>
        <v>0</v>
      </c>
      <c r="ES40" s="167">
        <f>IF(EQ40-EP40&gt;0,EQ40-EP40,0)</f>
        <v>0</v>
      </c>
      <c r="ET40" s="164">
        <f>IF(ES40&gt;0,EP40,0)</f>
        <v>0</v>
      </c>
      <c r="EU40" s="165">
        <f>IF(ET40=6,2,IF(ET40=8,3,IF(ET40=18,4,IF(ET40=22,5,0))))</f>
        <v>0</v>
      </c>
      <c r="EV40" s="170">
        <f>IF(OR(EU40=1,EU40=5),3,IF(OR(EU40=2,EU40=4),2,1))</f>
        <v>1</v>
      </c>
      <c r="EW40" s="171">
        <f>IF(X40="",0,X40)+IF(Z40="",0,Z40)+IF(AB40="",0,AB40)+IF(AD40="",0,AD40)</f>
        <v>0</v>
      </c>
      <c r="EX40" s="171">
        <f>DM40</f>
        <v>0</v>
      </c>
      <c r="EY40" s="148" t="str">
        <f>IF(EW40=EX40,"一致","不一致")</f>
        <v>一致</v>
      </c>
      <c r="EZ40" s="148" t="str">
        <f>IF(AND(B38+1=B40,S38=24,U38=0,O40=0,Q40=0),IF(EW38+EW40=EX38+EX40,"前行と合わせて一致","前行と合わせて不一致"),"非該当")</f>
        <v>非該当</v>
      </c>
      <c r="FA40" s="90">
        <f>IF(((FD40*60+FE40)-(FB40*60+FC40))-((I40*60+K40)-(E40*60+G40))&gt;15,"エラー","")</f>
      </c>
      <c r="FB40" s="88" t="str">
        <f>IF(E40="","0",IF(G40&gt;=45,E40+1,E40))</f>
        <v>0</v>
      </c>
      <c r="FC40" t="str">
        <f>IF(G40="","0",IF(AND(G40&gt;=0,G40&lt;15),0,IF(AND(G40&gt;=15,G40&lt;30),30,IF(AND(G40&gt;=30,G40&lt;45),30,IF(AND(G40&gt;=45,G40&lt;=59),0)))))</f>
        <v>0</v>
      </c>
      <c r="FD40" t="str">
        <f>IF(I40="","0",IF(K40&gt;=45,I40+1,I40))</f>
        <v>0</v>
      </c>
      <c r="FE40" t="str">
        <f>IF(K40="","0",IF(AND(K40&gt;=0,K40&lt;15),0,IF(AND(K40&gt;=15,K40&lt;30),30,IF(AND(K40&gt;=30,K40&lt;45),30,IF(AND(K40&gt;=45,K40&lt;=59),0)))))</f>
        <v>0</v>
      </c>
    </row>
    <row r="41" spans="1:158" ht="10.5" customHeight="1" thickBot="1">
      <c r="A41" s="238"/>
      <c r="B41" s="227"/>
      <c r="C41" s="220"/>
      <c r="D41" s="221"/>
      <c r="E41" s="220"/>
      <c r="F41" s="223"/>
      <c r="G41" s="225"/>
      <c r="H41" s="211"/>
      <c r="I41" s="220"/>
      <c r="J41" s="223"/>
      <c r="K41" s="225"/>
      <c r="L41" s="223"/>
      <c r="M41" s="236"/>
      <c r="N41" s="215"/>
      <c r="O41" s="206"/>
      <c r="P41" s="204"/>
      <c r="Q41" s="206"/>
      <c r="R41" s="200"/>
      <c r="S41" s="202"/>
      <c r="T41" s="204"/>
      <c r="U41" s="206"/>
      <c r="V41" s="208"/>
      <c r="W41" s="209"/>
      <c r="X41" s="196"/>
      <c r="Y41" s="197"/>
      <c r="Z41" s="196"/>
      <c r="AA41" s="198"/>
      <c r="AB41" s="196"/>
      <c r="AC41" s="198"/>
      <c r="AD41" s="187"/>
      <c r="AE41" s="231"/>
      <c r="AF41" s="232"/>
      <c r="AG41" s="233"/>
      <c r="AH41" s="234"/>
      <c r="AI41" s="234"/>
      <c r="AJ41" s="44"/>
      <c r="AK41" s="44"/>
      <c r="AL41" s="44"/>
      <c r="AM41" s="44"/>
      <c r="AN41" s="194"/>
      <c r="AO41" s="194"/>
      <c r="AP41" s="194"/>
      <c r="AQ41" s="44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L41" s="33">
        <f>BL40</f>
      </c>
      <c r="BM41" s="34">
        <f>IF(BM40="","",BM40/60)</f>
      </c>
      <c r="BN41" s="34">
        <f>SUM(BL41:BM41)</f>
        <v>0</v>
      </c>
      <c r="BO41" s="35">
        <f>IF(AND(BN41&gt;=8,BN41&lt;18),1,0)</f>
        <v>0</v>
      </c>
      <c r="BP41" s="13">
        <f>IF(AND(BL41&gt;=6,BL41&lt;8),1,0)</f>
        <v>0</v>
      </c>
      <c r="BQ41" s="13">
        <f>IF(AND(BL41&gt;=18,BL41&lt;22),1,0)</f>
        <v>0</v>
      </c>
      <c r="BR41" s="35">
        <f>IF(OR(BP41&gt;0,BQ41&gt;0),1,0)</f>
        <v>0</v>
      </c>
      <c r="BS41" s="13">
        <f>IF(AND(BL41&gt;=0,BL41&lt;6),1,0)</f>
        <v>0</v>
      </c>
      <c r="BT41" s="13">
        <f>IF(AND(BL41&gt;=22,BL41&lt;=24),1,0)</f>
        <v>0</v>
      </c>
      <c r="BU41" s="35">
        <f>IF(OR(BS41&gt;0,BT41&gt;0),1,0)</f>
        <v>0</v>
      </c>
      <c r="BV41" s="36">
        <f>IF(OR(BO41&gt;0),1,IF(BR41&gt;0,2,IF(BU41=0,0,3)))</f>
        <v>0</v>
      </c>
      <c r="BW41">
        <f>BW40</f>
      </c>
      <c r="BX41">
        <f>IF(BX40="","",BX40/60)</f>
      </c>
      <c r="BY41" s="4">
        <f>SUM(BW41:BX41)</f>
        <v>0</v>
      </c>
      <c r="BZ41" s="37">
        <f>IF(AND(BW41&gt;=8,BW41&lt;18),1,0)</f>
        <v>0</v>
      </c>
      <c r="CA41">
        <f>IF(AND(BW41&gt;=6,BW41&lt;8),1,0)</f>
        <v>0</v>
      </c>
      <c r="CB41">
        <f>IF(AND(BW41&gt;=18,BW41&lt;22),1,0)</f>
        <v>0</v>
      </c>
      <c r="CC41" s="37">
        <f>IF(OR(CA41&gt;0,CB41&gt;0),1,0)</f>
        <v>0</v>
      </c>
      <c r="CD41">
        <f>IF(AND(BW41&gt;=0,BW41&lt;6),1,0)</f>
        <v>0</v>
      </c>
      <c r="CE41">
        <f>IF(BX41&gt;=22,1,0)</f>
        <v>1</v>
      </c>
      <c r="CF41" s="37">
        <f>IF(OR(CD41&gt;0,CE41&gt;0),1,0)</f>
        <v>1</v>
      </c>
      <c r="CG41" s="38">
        <f>IF(CG40&gt;=1.5,1,0)</f>
        <v>0</v>
      </c>
      <c r="CH41" s="15"/>
      <c r="CI41" s="184"/>
      <c r="CJ41" s="183"/>
      <c r="CK41" s="183"/>
      <c r="CL41" s="186"/>
      <c r="CM41" s="186"/>
      <c r="CN41" s="183"/>
      <c r="CO41" s="183"/>
      <c r="CP41" s="184"/>
      <c r="CQ41" s="185"/>
      <c r="CR41" s="185"/>
      <c r="CS41" s="185"/>
      <c r="CT41" s="148"/>
      <c r="CU41" s="180"/>
      <c r="CV41" s="174"/>
      <c r="CW41" s="182"/>
      <c r="CX41" s="148"/>
      <c r="CY41" s="148"/>
      <c r="CZ41" s="182"/>
      <c r="DA41" s="148"/>
      <c r="DB41" s="148"/>
      <c r="DC41" s="182"/>
      <c r="DD41" s="148"/>
      <c r="DE41" s="148"/>
      <c r="DF41" s="148"/>
      <c r="DG41" s="148"/>
      <c r="DH41" s="174"/>
      <c r="DI41" s="148"/>
      <c r="DJ41" s="148"/>
      <c r="DK41" s="182"/>
      <c r="DL41" s="148"/>
      <c r="DM41" s="148"/>
      <c r="DN41" s="148"/>
      <c r="DO41" s="164"/>
      <c r="DP41" s="174"/>
      <c r="DQ41" s="148"/>
      <c r="DR41" s="168"/>
      <c r="DS41" s="178"/>
      <c r="DT41" s="179"/>
      <c r="DU41" s="174"/>
      <c r="DV41" s="174"/>
      <c r="DW41" s="180"/>
      <c r="DX41" s="181"/>
      <c r="DY41" s="180"/>
      <c r="DZ41" s="174"/>
      <c r="EA41" s="174"/>
      <c r="EB41" s="175"/>
      <c r="EC41" s="176"/>
      <c r="ED41" s="164"/>
      <c r="EE41" s="164"/>
      <c r="EF41" s="164"/>
      <c r="EG41" s="164"/>
      <c r="EH41" s="164"/>
      <c r="EI41" s="172"/>
      <c r="EJ41" s="166"/>
      <c r="EK41" s="169"/>
      <c r="EL41" s="170"/>
      <c r="EM41" s="164"/>
      <c r="EN41" s="164"/>
      <c r="EO41" s="164"/>
      <c r="EP41" s="164"/>
      <c r="EQ41" s="164"/>
      <c r="ER41" s="166"/>
      <c r="ES41" s="168"/>
      <c r="ET41" s="164"/>
      <c r="EU41" s="165"/>
      <c r="EV41" s="170"/>
      <c r="EW41" s="148"/>
      <c r="EX41" s="148"/>
      <c r="EY41" s="148"/>
      <c r="EZ41" s="148"/>
      <c r="FA41" s="90">
        <f>IF(((FD40*60+FE40)-(FB40*60+FC40))-((I40*60+K40)-(E40*60+G40))&lt;-14,"エラー","")</f>
      </c>
      <c r="FB41" s="88"/>
    </row>
    <row r="42" spans="1:161" ht="10.5" customHeight="1" thickBot="1">
      <c r="A42" s="237"/>
      <c r="B42" s="226"/>
      <c r="C42" s="218"/>
      <c r="D42" s="219"/>
      <c r="E42" s="222"/>
      <c r="F42" s="205" t="s">
        <v>98</v>
      </c>
      <c r="G42" s="224"/>
      <c r="H42" s="210" t="s">
        <v>99</v>
      </c>
      <c r="I42" s="222"/>
      <c r="J42" s="205" t="s">
        <v>98</v>
      </c>
      <c r="K42" s="224"/>
      <c r="L42" s="205" t="s">
        <v>99</v>
      </c>
      <c r="M42" s="235"/>
      <c r="N42" s="214"/>
      <c r="O42" s="205">
        <f>IF(E42="","",IF(G42&gt;=45,E42+1,E42))</f>
      </c>
      <c r="P42" s="203" t="s">
        <v>98</v>
      </c>
      <c r="Q42" s="205">
        <f>IF(G42="","",IF(AND(G42&gt;=0,G42&lt;15),0,IF(AND(G42&gt;=15,G42&lt;30),30,IF(AND(G42&gt;=30,G42&lt;45),30,IF(AND(G42&gt;=45,G42&lt;=59),0)))))</f>
      </c>
      <c r="R42" s="199" t="s">
        <v>99</v>
      </c>
      <c r="S42" s="201">
        <f>IF(I42="","",IF(K42&gt;=45,I42+1,I42))</f>
      </c>
      <c r="T42" s="203" t="s">
        <v>98</v>
      </c>
      <c r="U42" s="205">
        <f>IF(K42="","",IF(AND(K42&gt;=0,K42&lt;15),0,IF(AND(K42&gt;=15,K42&lt;30),30,IF(AND(K42&gt;=30,K42&lt;45),30,IF(AND(K42&gt;=45,K42&lt;=59),0)))))</f>
      </c>
      <c r="V42" s="207" t="s">
        <v>99</v>
      </c>
      <c r="W42" s="209">
        <f>IF(AND(B40=B42-1,S40=24,U40=0,O42=0,Q42=0),"",IF(AND(O42="",Q42="",S42="",U42=""),"",DR42))</f>
      </c>
      <c r="X42" s="196">
        <f>IF(AND(B40+1=B42,S40=24,U40=0,O42=0,Q42=0),"",IF(AND(B42+1=B44,S42=24,U42=0,O44=0,Q44=0),IF(DT42&lt;1.5,DT42,1.5),IF(CH42=0,"",CH42)))</f>
      </c>
      <c r="Y42" s="197">
        <f>IF(AND(DY42=1,EB42=0.5),DR42,IF(AND(EB42&gt;0.5,EB42&lt;1),"",IF(EB42&lt;=0,"",EC42)))</f>
      </c>
      <c r="Z42" s="196">
        <f>IF(Y42="","",IF(DY42=1,IF(EB42&lt;=0,"",EB42),EJ42))</f>
      </c>
      <c r="AA42" s="198">
        <f>IF(ER42&lt;=0,"",IF(DX42=EK42,IF(OR(DX42=0,EK42=0),"",EL42),EL42))</f>
      </c>
      <c r="AB42" s="196">
        <f>IF(OR(AA42="",ER42=0),"",ER42)</f>
      </c>
      <c r="AC42" s="198">
        <f>IF(OR(EK42=EU42,EU42=0,EK42=0),"",EV42)</f>
      </c>
      <c r="AD42" s="187">
        <f>IF(AC42&gt;0,IF(ES42=0,"",ES42),"")</f>
      </c>
      <c r="AE42" s="228">
        <f>IF(FA42="エラー","実績エラー","")</f>
      </c>
      <c r="AF42" s="229"/>
      <c r="AG42" s="230"/>
      <c r="AH42" s="234">
        <f>IF(AND(FA43="エラー",U42&lt;&gt;""),"実績エラー","")</f>
      </c>
      <c r="AI42" s="234"/>
      <c r="AJ42" s="44"/>
      <c r="AK42" s="44"/>
      <c r="AL42" s="44"/>
      <c r="AM42" s="44"/>
      <c r="AN42" s="194">
        <f>SUM(M42:N43)</f>
        <v>0</v>
      </c>
      <c r="AO42" s="195">
        <f>SUM(X42,Z42,AB42,AD42)</f>
        <v>0</v>
      </c>
      <c r="AP42" s="194">
        <f>IF(AN42=AO42,0,1)</f>
        <v>0</v>
      </c>
      <c r="AQ42" s="44"/>
      <c r="AS42" s="148">
        <f>IF(W42=1,IF(X42=0.5,1,0),0)</f>
        <v>0</v>
      </c>
      <c r="AT42" s="148">
        <f>IF(W42=2,IF(X42=0.5,1,0),0)</f>
        <v>0</v>
      </c>
      <c r="AU42" s="148">
        <f>IF(W42=3,IF(X42=0.5,1,0),0)</f>
        <v>0</v>
      </c>
      <c r="AV42" s="148">
        <f>IF(W42=1,IF(X42=1,1,0),0)</f>
        <v>0</v>
      </c>
      <c r="AW42" s="148">
        <f>IF(W42=2,IF(X42=1,1,0),0)</f>
        <v>0</v>
      </c>
      <c r="AX42" s="148">
        <f>IF(W42=3,IF(X42=1,1,0),0)</f>
        <v>0</v>
      </c>
      <c r="AY42" s="148">
        <f>IF(W42=1,IF(X42=1.5,1,0),0)</f>
        <v>0</v>
      </c>
      <c r="AZ42" s="148">
        <f>IF(W42=2,IF(X42=1.5,1,0),0)</f>
        <v>0</v>
      </c>
      <c r="BA42" s="148">
        <f>IF(W42=3,IF(X42=1.5,1,0),0)</f>
        <v>0</v>
      </c>
      <c r="BB42" s="148">
        <f>IF(Y42=1,IF(Z42&gt;0,Z42/0.5,0),0)</f>
        <v>0</v>
      </c>
      <c r="BC42" s="148">
        <f>IF(Y42=2,IF(Z42&gt;0,Z42/0.5,0),0)</f>
        <v>0</v>
      </c>
      <c r="BD42" s="148">
        <f>IF(Y42=3,IF(Z42&gt;0,Z42/0.5,0),0)</f>
        <v>0</v>
      </c>
      <c r="BE42" s="148">
        <f>IF(AA42=1,IF(AB42&gt;0,AB42/0.5,0),0)</f>
        <v>0</v>
      </c>
      <c r="BF42" s="148">
        <f>IF(AA42=2,IF(AB42&gt;0,AB42/0.5,0),0)</f>
        <v>0</v>
      </c>
      <c r="BG42" s="148">
        <f>IF(AA42=3,IF(AB42&gt;0,AB42/0.5,0),0)</f>
        <v>0</v>
      </c>
      <c r="BH42" s="148">
        <f>IF(AC42=1,IF(AD42&gt;0,AD42/0.5,0),0)</f>
        <v>0</v>
      </c>
      <c r="BI42" s="148">
        <f>IF(AC42=2,IF(AD42&gt;0,AD42/0.5,0),0)</f>
        <v>0</v>
      </c>
      <c r="BJ42" s="148">
        <f>IF(AC42=3,IF(AD42&gt;0,AD42/0.5,0),0)</f>
        <v>0</v>
      </c>
      <c r="BL42" s="12">
        <f>IF(O42="","",O42)</f>
      </c>
      <c r="BM42" s="12">
        <f>IF(Q42="","",Q42)</f>
      </c>
      <c r="BN42" s="13"/>
      <c r="BO42" s="13" t="s">
        <v>58</v>
      </c>
      <c r="BP42" s="13" t="s">
        <v>100</v>
      </c>
      <c r="BQ42" s="13" t="s">
        <v>101</v>
      </c>
      <c r="BR42" s="13" t="s">
        <v>102</v>
      </c>
      <c r="BS42" s="13" t="s">
        <v>103</v>
      </c>
      <c r="BT42" s="13" t="s">
        <v>104</v>
      </c>
      <c r="BU42" s="13" t="s">
        <v>105</v>
      </c>
      <c r="BV42" s="13"/>
      <c r="BW42" s="14">
        <f>S42</f>
      </c>
      <c r="BX42" s="14">
        <f>IF(U42="","",U42)</f>
      </c>
      <c r="BZ42" t="s">
        <v>58</v>
      </c>
      <c r="CA42" t="s">
        <v>100</v>
      </c>
      <c r="CB42" t="s">
        <v>101</v>
      </c>
      <c r="CC42" t="s">
        <v>102</v>
      </c>
      <c r="CD42" t="s">
        <v>103</v>
      </c>
      <c r="CE42" t="s">
        <v>104</v>
      </c>
      <c r="CF42" t="s">
        <v>105</v>
      </c>
      <c r="CG42" s="15">
        <f>BY43-BN43</f>
        <v>0</v>
      </c>
      <c r="CH42" s="15">
        <f>IF(CG42&gt;1.5,1.5,CG42)</f>
        <v>0</v>
      </c>
      <c r="CI42" s="184">
        <f>IF(AND(CG43&gt;0,BN43=5,BN43&lt;8),1,0)</f>
        <v>0</v>
      </c>
      <c r="CJ42" s="183">
        <f>IF(AND(CG43&gt;0,BN43=5.5,BN43&lt;8),1,0)</f>
        <v>0</v>
      </c>
      <c r="CK42" s="183">
        <f>IF(AND(CG43&gt;0,BN43=7,BN43&lt;18),1,0)</f>
        <v>0</v>
      </c>
      <c r="CL42" s="186">
        <f>IF(AND(CG43&gt;0,BN43=7.5,BN43&lt;18),1,0)</f>
        <v>0</v>
      </c>
      <c r="CM42" s="186">
        <f>IF(AND(CG43&gt;0,BN43=17,BN43&lt;22),1,0)</f>
        <v>0</v>
      </c>
      <c r="CN42" s="183">
        <f>IF(AND(CG43&gt;0,BN43=17.5,BN43&lt;22),1,0)</f>
        <v>0</v>
      </c>
      <c r="CO42" s="183">
        <f>IF(AND(CG43&gt;0,BN43=21,BN43&lt;24),1,0)</f>
        <v>0</v>
      </c>
      <c r="CP42" s="184">
        <f>IF(AND(CG43&gt;0,BN43=21.5,BN43&lt;24),1,0)</f>
        <v>0</v>
      </c>
      <c r="CQ42" s="185">
        <f>IF(OR(CL42&gt;0,CM42&gt;0),1,0)</f>
        <v>0</v>
      </c>
      <c r="CR42" s="185">
        <f>IF(OR(CJ42&gt;0,CK42&gt;0,CN42&gt;0,CO42&gt;0),2,0)</f>
        <v>0</v>
      </c>
      <c r="CS42" s="185">
        <f>IF(OR(CI42&gt;0,CP42&gt;0),3,0)</f>
        <v>0</v>
      </c>
      <c r="CT42" s="180">
        <f>SUM(CQ42:CS43)</f>
        <v>0</v>
      </c>
      <c r="CU42" s="180">
        <f>IF(CT42=0,BV43,CT42)</f>
        <v>0</v>
      </c>
      <c r="CV42" s="174">
        <f>BN43+CH42</f>
        <v>0</v>
      </c>
      <c r="CW42" s="182">
        <f>IF(AND(CV42&gt;=8,CV42&lt;18),1,0)</f>
        <v>0</v>
      </c>
      <c r="CX42" s="148">
        <f>IF(AND(CV42&gt;=6,CV42&lt;8),1,0)</f>
        <v>0</v>
      </c>
      <c r="CY42" s="148">
        <f>IF(AND(CV42&gt;=18,CV42&lt;22),1,0)</f>
        <v>0</v>
      </c>
      <c r="CZ42" s="182">
        <f>IF(OR(CX42&gt;0,CY42&gt;0),2,0)</f>
        <v>0</v>
      </c>
      <c r="DA42" s="148">
        <f>IF(AND(CV42&gt;=0,CV42&lt;6),1,0)</f>
        <v>1</v>
      </c>
      <c r="DB42" s="148">
        <f>IF(CV42&gt;=22,1,0)</f>
        <v>0</v>
      </c>
      <c r="DC42" s="182">
        <f>IF(OR(DA42&gt;0,DB42&gt;0),3,0)</f>
        <v>3</v>
      </c>
      <c r="DD42" s="148">
        <f>SUM(CW42,CZ42,DC42)</f>
        <v>3</v>
      </c>
      <c r="DE42" s="148">
        <f>IF(OR(DL42&lt;=0.5,DL42=""),"",DD42)</f>
      </c>
      <c r="DF42" s="148"/>
      <c r="DG42" s="174">
        <f>CG42-CH42</f>
        <v>0</v>
      </c>
      <c r="DH42" s="174">
        <f>DG42</f>
        <v>0</v>
      </c>
      <c r="DI42" s="148"/>
      <c r="DJ42" s="148"/>
      <c r="DK42" s="182">
        <f>IF(AND(B40+1=B42,S40=24,U40=0,O42=0,Q42=0),DJ42,DG42)</f>
        <v>0</v>
      </c>
      <c r="DL42" s="148">
        <f>IF(AND(B42+1=B44,S42=24,U42=0,O44=0,Q44=0),IF(CG42+CG44&gt;=1.5,1.5,""),DH42)</f>
        <v>0</v>
      </c>
      <c r="DM42" s="171">
        <f>DO42-DN42</f>
        <v>0</v>
      </c>
      <c r="DN42" s="174">
        <f>BN43</f>
        <v>0</v>
      </c>
      <c r="DO42" s="164">
        <f>BY43</f>
        <v>0</v>
      </c>
      <c r="DP42" s="174">
        <f>DN42+DM42</f>
        <v>0</v>
      </c>
      <c r="DQ42" s="148">
        <f>IF(AND(DN42&lt;=6,DN42&gt;=0),1,IF(AND(DN42&lt;=8,DN42&gt;6),2,IF(AND(DN42&lt;=18,DN42&gt;8),3,IF(AND(DN42&lt;=DP2243&gt;18),4,IF(AND(DN42&lt;=24,DN42&gt;22),5,0)))))</f>
        <v>1</v>
      </c>
      <c r="DR42" s="168">
        <f>IF(DU42&lt;0,CU42,IF(OR(DQ42=1,DQ42=5),3,IF(OR(DQ42=2,DQ42=4),2,1)))</f>
        <v>3</v>
      </c>
      <c r="DS42" s="177">
        <f>CH42</f>
        <v>0</v>
      </c>
      <c r="DT42" s="179">
        <f>IF(DY44=1,IF(AND(DS44&gt;=0.5,DS44&lt;1.5),DS42+DS44,1.5),DS42)</f>
        <v>0</v>
      </c>
      <c r="DU42" s="174">
        <f>ED42-DS42-DN42</f>
        <v>6</v>
      </c>
      <c r="DV42" s="174">
        <f>DM42-DS42-DU42</f>
        <v>-6</v>
      </c>
      <c r="DW42" s="180">
        <f>IF(DU42&lt;=0,DQ42+1,DQ42)</f>
        <v>1</v>
      </c>
      <c r="DX42" s="181">
        <f>IF(OR(DW42=1,DW42=5),3,IF(OR(DW42=2,DW42=4),2,1))</f>
        <v>3</v>
      </c>
      <c r="DY42" s="180">
        <f>IF(AND(B40=B42-1,S40=24,U40=0,O42=0,Q42=0),1,0)</f>
        <v>0</v>
      </c>
      <c r="DZ42" s="174">
        <f>IF(DY42=1,IF(DN40=22.5,0,IF(DN40=23,0.5,IF(DN40=23.5,1,0))),0)</f>
        <v>0</v>
      </c>
      <c r="EA42" s="174">
        <f>IF(DY42=1,EJ42-DZ42,0)</f>
        <v>0</v>
      </c>
      <c r="EB42" s="175">
        <f>IF(DY42=1,EA42+DS42,EJ42)</f>
        <v>0</v>
      </c>
      <c r="EC42" s="176">
        <f>IF(DU42&lt;0,DX42,IF(OR(DW42=1,DW42=5),3,IF(OR(DW42=2,DW42=4),2,1)))</f>
        <v>3</v>
      </c>
      <c r="ED42" s="164">
        <f>IF(DQ42=1,6,IF(DQ42=2,8,IF(DQ42=3,18,IF(DQ42=4,22,IF(DQ42=5,24)))))</f>
        <v>6</v>
      </c>
      <c r="EE42" s="164">
        <f>DN42+CH42</f>
        <v>0</v>
      </c>
      <c r="EF42" s="164">
        <f>DO42</f>
        <v>0</v>
      </c>
      <c r="EG42" s="164">
        <f>IF(DW42=1,6,IF(DW42=2,8,IF(DW42=3,18,IF(DW42=4,22,IF(DW42=5,24)))))</f>
        <v>6</v>
      </c>
      <c r="EH42" s="164">
        <f>IF(EG42&gt;EF42,EI42,0)</f>
        <v>6</v>
      </c>
      <c r="EI42" s="172">
        <f>EG42-EE42</f>
        <v>6</v>
      </c>
      <c r="EJ42" s="166">
        <f>IF(EG42&lt;EF42,EI42,EF42-EE42)</f>
        <v>0</v>
      </c>
      <c r="EK42" s="169">
        <f>IF(DM42-(DS42+EI42)&gt;0,DW42+1,0)</f>
        <v>0</v>
      </c>
      <c r="EL42" s="170">
        <f>IF(OR(EK42=1,EK42=5),3,IF(OR(EK42=2,EK42=4),2,1))</f>
        <v>1</v>
      </c>
      <c r="EM42" s="164">
        <f>DS42+EI42</f>
        <v>6</v>
      </c>
      <c r="EN42" s="164">
        <f>DM42-EM42</f>
        <v>-6</v>
      </c>
      <c r="EO42" s="164" t="b">
        <f>IF(EK42=1,0,IF(EK42=2,6,IF(EK42=3,8,IF(EK42=4,18,IF(EK42=5,22)))))</f>
        <v>0</v>
      </c>
      <c r="EP42" s="164" t="b">
        <f>IF(EK42=1,6,IF(EK42=2,8,IF(EK42=3,18,IF(EK42=4,22,IF(EK42=5,24)))))</f>
        <v>0</v>
      </c>
      <c r="EQ42" s="164">
        <f>EN42+EO42</f>
        <v>-6</v>
      </c>
      <c r="ER42" s="166">
        <f>IF(EN42&lt;0,0,IF(EP42-EO42&lt;EN42,EP42-EO42,EN42))</f>
        <v>0</v>
      </c>
      <c r="ES42" s="167">
        <f>IF(EQ42-EP42&gt;0,EQ42-EP42,0)</f>
        <v>0</v>
      </c>
      <c r="ET42" s="164">
        <f>IF(ES42&gt;0,EP42,0)</f>
        <v>0</v>
      </c>
      <c r="EU42" s="165">
        <f>IF(ET42=6,2,IF(ET42=8,3,IF(ET42=18,4,IF(ET42=22,5,0))))</f>
        <v>0</v>
      </c>
      <c r="EV42" s="170">
        <f>IF(OR(EU42=1,EU42=5),3,IF(OR(EU42=2,EU42=4),2,1))</f>
        <v>1</v>
      </c>
      <c r="EW42" s="171">
        <f>IF(X42="",0,X42)+IF(Z42="",0,Z42)+IF(AB42="",0,AB42)+IF(AD42="",0,AD42)</f>
        <v>0</v>
      </c>
      <c r="EX42" s="171">
        <f>DM42</f>
        <v>0</v>
      </c>
      <c r="EY42" s="148" t="str">
        <f>IF(EW42=EX42,"一致","不一致")</f>
        <v>一致</v>
      </c>
      <c r="EZ42" s="148" t="str">
        <f>IF(AND(B40+1=B42,S40=24,U40=0,O42=0,Q42=0),IF(EW40+EW42=EX40+EX42,"前行と合わせて一致","前行と合わせて不一致"),"非該当")</f>
        <v>非該当</v>
      </c>
      <c r="FA42" s="90">
        <f>IF(((FD42*60+FE42)-(FB42*60+FC42))-((I42*60+K42)-(E42*60+G42))&gt;15,"エラー","")</f>
      </c>
      <c r="FB42" s="88" t="str">
        <f>IF(E42="","0",IF(G42&gt;=45,E42+1,E42))</f>
        <v>0</v>
      </c>
      <c r="FC42" t="str">
        <f>IF(G42="","0",IF(AND(G42&gt;=0,G42&lt;15),0,IF(AND(G42&gt;=15,G42&lt;30),30,IF(AND(G42&gt;=30,G42&lt;45),30,IF(AND(G42&gt;=45,G42&lt;=59),0)))))</f>
        <v>0</v>
      </c>
      <c r="FD42" t="str">
        <f>IF(I42="","0",IF(K42&gt;=45,I42+1,I42))</f>
        <v>0</v>
      </c>
      <c r="FE42" t="str">
        <f>IF(K42="","0",IF(AND(K42&gt;=0,K42&lt;15),0,IF(AND(K42&gt;=15,K42&lt;30),30,IF(AND(K42&gt;=30,K42&lt;45),30,IF(AND(K42&gt;=45,K42&lt;=59),0)))))</f>
        <v>0</v>
      </c>
    </row>
    <row r="43" spans="1:158" ht="10.5" customHeight="1" thickBot="1">
      <c r="A43" s="238"/>
      <c r="B43" s="227"/>
      <c r="C43" s="220"/>
      <c r="D43" s="221"/>
      <c r="E43" s="220"/>
      <c r="F43" s="223"/>
      <c r="G43" s="225"/>
      <c r="H43" s="211"/>
      <c r="I43" s="220"/>
      <c r="J43" s="223"/>
      <c r="K43" s="225"/>
      <c r="L43" s="223"/>
      <c r="M43" s="236"/>
      <c r="N43" s="215"/>
      <c r="O43" s="206"/>
      <c r="P43" s="204"/>
      <c r="Q43" s="206"/>
      <c r="R43" s="200"/>
      <c r="S43" s="202"/>
      <c r="T43" s="204"/>
      <c r="U43" s="206"/>
      <c r="V43" s="208"/>
      <c r="W43" s="209"/>
      <c r="X43" s="196"/>
      <c r="Y43" s="197"/>
      <c r="Z43" s="196"/>
      <c r="AA43" s="198"/>
      <c r="AB43" s="196"/>
      <c r="AC43" s="198"/>
      <c r="AD43" s="187"/>
      <c r="AE43" s="231"/>
      <c r="AF43" s="232"/>
      <c r="AG43" s="233"/>
      <c r="AH43" s="234"/>
      <c r="AI43" s="234"/>
      <c r="AJ43" s="44"/>
      <c r="AK43" s="44"/>
      <c r="AL43" s="44"/>
      <c r="AM43" s="44"/>
      <c r="AN43" s="194"/>
      <c r="AO43" s="194"/>
      <c r="AP43" s="194"/>
      <c r="AQ43" s="44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L43" s="33">
        <f>BL42</f>
      </c>
      <c r="BM43" s="34">
        <f>IF(BM42="","",BM42/60)</f>
      </c>
      <c r="BN43" s="34">
        <f>SUM(BL43:BM43)</f>
        <v>0</v>
      </c>
      <c r="BO43" s="35">
        <f>IF(AND(BN43&gt;=8,BN43&lt;18),1,0)</f>
        <v>0</v>
      </c>
      <c r="BP43" s="13">
        <f>IF(AND(BL43&gt;=6,BL43&lt;8),1,0)</f>
        <v>0</v>
      </c>
      <c r="BQ43" s="13">
        <f>IF(AND(BL43&gt;=18,BL43&lt;22),1,0)</f>
        <v>0</v>
      </c>
      <c r="BR43" s="35">
        <f>IF(OR(BP43&gt;0,BQ43&gt;0),1,0)</f>
        <v>0</v>
      </c>
      <c r="BS43" s="13">
        <f>IF(AND(BL43&gt;=0,BL43&lt;6),1,0)</f>
        <v>0</v>
      </c>
      <c r="BT43" s="13">
        <f>IF(AND(BL43&gt;=22,BL43&lt;=24),1,0)</f>
        <v>0</v>
      </c>
      <c r="BU43" s="35">
        <f>IF(OR(BS43&gt;0,BT43&gt;0),1,0)</f>
        <v>0</v>
      </c>
      <c r="BV43" s="36">
        <f>IF(OR(BO43&gt;0),1,IF(BR43&gt;0,2,IF(BU43=0,0,3)))</f>
        <v>0</v>
      </c>
      <c r="BW43">
        <f>BW42</f>
      </c>
      <c r="BX43">
        <f>IF(BX42="","",BX42/60)</f>
      </c>
      <c r="BY43" s="4">
        <f>SUM(BW43:BX43)</f>
        <v>0</v>
      </c>
      <c r="BZ43" s="37">
        <f>IF(AND(BW43&gt;=8,BW43&lt;18),1,0)</f>
        <v>0</v>
      </c>
      <c r="CA43">
        <f>IF(AND(BW43&gt;=6,BW43&lt;8),1,0)</f>
        <v>0</v>
      </c>
      <c r="CB43">
        <f>IF(AND(BW43&gt;=18,BW43&lt;22),1,0)</f>
        <v>0</v>
      </c>
      <c r="CC43" s="37">
        <f>IF(OR(CA43&gt;0,CB43&gt;0),1,0)</f>
        <v>0</v>
      </c>
      <c r="CD43">
        <f>IF(AND(BW43&gt;=0,BW43&lt;6),1,0)</f>
        <v>0</v>
      </c>
      <c r="CE43">
        <f>IF(BX43&gt;=22,1,0)</f>
        <v>1</v>
      </c>
      <c r="CF43" s="37">
        <f>IF(OR(CD43&gt;0,CE43&gt;0),1,0)</f>
        <v>1</v>
      </c>
      <c r="CG43" s="38">
        <f>IF(CG42&gt;=1.5,1,0)</f>
        <v>0</v>
      </c>
      <c r="CH43" s="15"/>
      <c r="CI43" s="184"/>
      <c r="CJ43" s="183"/>
      <c r="CK43" s="183"/>
      <c r="CL43" s="186"/>
      <c r="CM43" s="186"/>
      <c r="CN43" s="183"/>
      <c r="CO43" s="183"/>
      <c r="CP43" s="184"/>
      <c r="CQ43" s="185"/>
      <c r="CR43" s="185"/>
      <c r="CS43" s="185"/>
      <c r="CT43" s="148"/>
      <c r="CU43" s="180"/>
      <c r="CV43" s="174"/>
      <c r="CW43" s="182"/>
      <c r="CX43" s="148"/>
      <c r="CY43" s="148"/>
      <c r="CZ43" s="182"/>
      <c r="DA43" s="148"/>
      <c r="DB43" s="148"/>
      <c r="DC43" s="182"/>
      <c r="DD43" s="148"/>
      <c r="DE43" s="148"/>
      <c r="DF43" s="148"/>
      <c r="DG43" s="148"/>
      <c r="DH43" s="174"/>
      <c r="DI43" s="148"/>
      <c r="DJ43" s="148"/>
      <c r="DK43" s="182"/>
      <c r="DL43" s="148"/>
      <c r="DM43" s="148"/>
      <c r="DN43" s="148"/>
      <c r="DO43" s="164"/>
      <c r="DP43" s="174"/>
      <c r="DQ43" s="148"/>
      <c r="DR43" s="168"/>
      <c r="DS43" s="178"/>
      <c r="DT43" s="179"/>
      <c r="DU43" s="174"/>
      <c r="DV43" s="174"/>
      <c r="DW43" s="180"/>
      <c r="DX43" s="181"/>
      <c r="DY43" s="180"/>
      <c r="DZ43" s="174"/>
      <c r="EA43" s="174"/>
      <c r="EB43" s="175"/>
      <c r="EC43" s="176"/>
      <c r="ED43" s="164"/>
      <c r="EE43" s="164"/>
      <c r="EF43" s="164"/>
      <c r="EG43" s="164"/>
      <c r="EH43" s="164"/>
      <c r="EI43" s="172"/>
      <c r="EJ43" s="166"/>
      <c r="EK43" s="169"/>
      <c r="EL43" s="170"/>
      <c r="EM43" s="164"/>
      <c r="EN43" s="164"/>
      <c r="EO43" s="164"/>
      <c r="EP43" s="164"/>
      <c r="EQ43" s="164"/>
      <c r="ER43" s="166"/>
      <c r="ES43" s="168"/>
      <c r="ET43" s="164"/>
      <c r="EU43" s="165"/>
      <c r="EV43" s="170"/>
      <c r="EW43" s="148"/>
      <c r="EX43" s="148"/>
      <c r="EY43" s="148"/>
      <c r="EZ43" s="148"/>
      <c r="FA43" s="90">
        <f>IF(((FD42*60+FE42)-(FB42*60+FC42))-((I42*60+K42)-(E42*60+G42))&lt;-14,"エラー","")</f>
      </c>
      <c r="FB43" s="88"/>
    </row>
    <row r="44" spans="1:161" ht="10.5" customHeight="1" thickBot="1">
      <c r="A44" s="237"/>
      <c r="B44" s="226"/>
      <c r="C44" s="218"/>
      <c r="D44" s="219"/>
      <c r="E44" s="222"/>
      <c r="F44" s="205" t="s">
        <v>98</v>
      </c>
      <c r="G44" s="224"/>
      <c r="H44" s="210" t="s">
        <v>99</v>
      </c>
      <c r="I44" s="222"/>
      <c r="J44" s="205" t="s">
        <v>98</v>
      </c>
      <c r="K44" s="224"/>
      <c r="L44" s="205" t="s">
        <v>99</v>
      </c>
      <c r="M44" s="235"/>
      <c r="N44" s="214"/>
      <c r="O44" s="205">
        <f>IF(E44="","",IF(G44&gt;=45,E44+1,E44))</f>
      </c>
      <c r="P44" s="203" t="s">
        <v>98</v>
      </c>
      <c r="Q44" s="205">
        <f>IF(G44="","",IF(AND(G44&gt;=0,G44&lt;15),0,IF(AND(G44&gt;=15,G44&lt;30),30,IF(AND(G44&gt;=30,G44&lt;45),30,IF(AND(G44&gt;=45,G44&lt;=59),0)))))</f>
      </c>
      <c r="R44" s="199" t="s">
        <v>99</v>
      </c>
      <c r="S44" s="201">
        <f>IF(I44="","",IF(K44&gt;=45,I44+1,I44))</f>
      </c>
      <c r="T44" s="203" t="s">
        <v>98</v>
      </c>
      <c r="U44" s="205">
        <f>IF(K44="","",IF(AND(K44&gt;=0,K44&lt;15),0,IF(AND(K44&gt;=15,K44&lt;30),30,IF(AND(K44&gt;=30,K44&lt;45),30,IF(AND(K44&gt;=45,K44&lt;=59),0)))))</f>
      </c>
      <c r="V44" s="207" t="s">
        <v>99</v>
      </c>
      <c r="W44" s="209">
        <f>IF(AND(B42=B44-1,S42=24,U42=0,O44=0,Q44=0),"",IF(AND(O44="",Q44="",S44="",U44=""),"",DR44))</f>
      </c>
      <c r="X44" s="196">
        <f>IF(AND(B42+1=B44,S42=24,U42=0,O44=0,Q44=0),"",IF(AND(B44+1=B46,S44=24,U44=0,O46=0,Q46=0),IF(DT44&lt;1.5,DT44,1.5),IF(CH44=0,"",CH44)))</f>
      </c>
      <c r="Y44" s="197">
        <f>IF(AND(DY44=1,EB44=0.5),DR44,IF(AND(EB44&gt;0.5,EB44&lt;1),"",IF(EB44&lt;=0,"",EC44)))</f>
      </c>
      <c r="Z44" s="196">
        <f>IF(Y44="","",IF(DY44=1,IF(EB44&lt;=0,"",EB44),EJ44))</f>
      </c>
      <c r="AA44" s="198">
        <f>IF(ER44&lt;=0,"",IF(DX44=EK44,IF(OR(DX44=0,EK44=0),"",EL44),EL44))</f>
      </c>
      <c r="AB44" s="196">
        <f>IF(OR(AA44="",ER44=0),"",ER44)</f>
      </c>
      <c r="AC44" s="198">
        <f>IF(OR(EK44=EU44,EU44=0,EK44=0),"",EV44)</f>
      </c>
      <c r="AD44" s="187">
        <f>IF(AC44&gt;0,IF(ES44=0,"",ES44),"")</f>
      </c>
      <c r="AE44" s="228">
        <f>IF(FA44="エラー","実績エラー","")</f>
      </c>
      <c r="AF44" s="229"/>
      <c r="AG44" s="230"/>
      <c r="AH44" s="234">
        <f>IF(AND(FA45="エラー",U44&lt;&gt;""),"実績エラー","")</f>
      </c>
      <c r="AI44" s="234"/>
      <c r="AJ44" s="44"/>
      <c r="AK44" s="44"/>
      <c r="AL44" s="44"/>
      <c r="AM44" s="44"/>
      <c r="AN44" s="194">
        <f>SUM(M44:N45)</f>
        <v>0</v>
      </c>
      <c r="AO44" s="195">
        <f>SUM(X44,Z44,AB44,AD44)</f>
        <v>0</v>
      </c>
      <c r="AP44" s="194">
        <f>IF(AN44=AO44,0,1)</f>
        <v>0</v>
      </c>
      <c r="AQ44" s="44"/>
      <c r="AS44" s="148">
        <f>IF(W44=1,IF(X44=0.5,1,0),0)</f>
        <v>0</v>
      </c>
      <c r="AT44" s="148">
        <f>IF(W44=2,IF(X44=0.5,1,0),0)</f>
        <v>0</v>
      </c>
      <c r="AU44" s="148">
        <f>IF(W44=3,IF(X44=0.5,1,0),0)</f>
        <v>0</v>
      </c>
      <c r="AV44" s="148">
        <f>IF(W44=1,IF(X44=1,1,0),0)</f>
        <v>0</v>
      </c>
      <c r="AW44" s="148">
        <f>IF(W44=2,IF(X44=1,1,0),0)</f>
        <v>0</v>
      </c>
      <c r="AX44" s="148">
        <f>IF(W44=3,IF(X44=1,1,0),0)</f>
        <v>0</v>
      </c>
      <c r="AY44" s="148">
        <f>IF(W44=1,IF(X44=1.5,1,0),0)</f>
        <v>0</v>
      </c>
      <c r="AZ44" s="148">
        <f>IF(W44=2,IF(X44=1.5,1,0),0)</f>
        <v>0</v>
      </c>
      <c r="BA44" s="148">
        <f>IF(W44=3,IF(X44=1.5,1,0),0)</f>
        <v>0</v>
      </c>
      <c r="BB44" s="148">
        <f>IF(Y44=1,IF(Z44&gt;0,Z44/0.5,0),0)</f>
        <v>0</v>
      </c>
      <c r="BC44" s="148">
        <f>IF(Y44=2,IF(Z44&gt;0,Z44/0.5,0),0)</f>
        <v>0</v>
      </c>
      <c r="BD44" s="148">
        <f>IF(Y44=3,IF(Z44&gt;0,Z44/0.5,0),0)</f>
        <v>0</v>
      </c>
      <c r="BE44" s="148">
        <f>IF(AA44=1,IF(AB44&gt;0,AB44/0.5,0),0)</f>
        <v>0</v>
      </c>
      <c r="BF44" s="148">
        <f>IF(AA44=2,IF(AB44&gt;0,AB44/0.5,0),0)</f>
        <v>0</v>
      </c>
      <c r="BG44" s="148">
        <f>IF(AA44=3,IF(AB44&gt;0,AB44/0.5,0),0)</f>
        <v>0</v>
      </c>
      <c r="BH44" s="148">
        <f>IF(AC44=1,IF(AD44&gt;0,AD44/0.5,0),0)</f>
        <v>0</v>
      </c>
      <c r="BI44" s="148">
        <f>IF(AC44=2,IF(AD44&gt;0,AD44/0.5,0),0)</f>
        <v>0</v>
      </c>
      <c r="BJ44" s="148">
        <f>IF(AC44=3,IF(AD44&gt;0,AD44/0.5,0),0)</f>
        <v>0</v>
      </c>
      <c r="BL44" s="12">
        <f>IF(O44="","",O44)</f>
      </c>
      <c r="BM44" s="12">
        <f>IF(Q44="","",Q44)</f>
      </c>
      <c r="BN44" s="13"/>
      <c r="BO44" s="13" t="s">
        <v>58</v>
      </c>
      <c r="BP44" s="13" t="s">
        <v>100</v>
      </c>
      <c r="BQ44" s="13" t="s">
        <v>101</v>
      </c>
      <c r="BR44" s="13" t="s">
        <v>102</v>
      </c>
      <c r="BS44" s="13" t="s">
        <v>103</v>
      </c>
      <c r="BT44" s="13" t="s">
        <v>104</v>
      </c>
      <c r="BU44" s="13" t="s">
        <v>105</v>
      </c>
      <c r="BV44" s="13"/>
      <c r="BW44" s="14">
        <f>S44</f>
      </c>
      <c r="BX44" s="14">
        <f>IF(U44="","",U44)</f>
      </c>
      <c r="BZ44" t="s">
        <v>58</v>
      </c>
      <c r="CA44" t="s">
        <v>100</v>
      </c>
      <c r="CB44" t="s">
        <v>101</v>
      </c>
      <c r="CC44" t="s">
        <v>102</v>
      </c>
      <c r="CD44" t="s">
        <v>103</v>
      </c>
      <c r="CE44" t="s">
        <v>104</v>
      </c>
      <c r="CF44" t="s">
        <v>105</v>
      </c>
      <c r="CG44" s="15">
        <f>BY45-BN45</f>
        <v>0</v>
      </c>
      <c r="CH44" s="15">
        <f>IF(CG44&gt;1.5,1.5,CG44)</f>
        <v>0</v>
      </c>
      <c r="CI44" s="184">
        <f>IF(AND(CG45&gt;0,BN45=5,BN45&lt;8),1,0)</f>
        <v>0</v>
      </c>
      <c r="CJ44" s="183">
        <f>IF(AND(CG45&gt;0,BN45=5.5,BN45&lt;8),1,0)</f>
        <v>0</v>
      </c>
      <c r="CK44" s="183">
        <f>IF(AND(CG45&gt;0,BN45=7,BN45&lt;18),1,0)</f>
        <v>0</v>
      </c>
      <c r="CL44" s="186">
        <f>IF(AND(CG45&gt;0,BN45=7.5,BN45&lt;18),1,0)</f>
        <v>0</v>
      </c>
      <c r="CM44" s="186">
        <f>IF(AND(CG45&gt;0,BN45=17,BN45&lt;22),1,0)</f>
        <v>0</v>
      </c>
      <c r="CN44" s="183">
        <f>IF(AND(CG45&gt;0,BN45=17.5,BN45&lt;22),1,0)</f>
        <v>0</v>
      </c>
      <c r="CO44" s="183">
        <f>IF(AND(CG45&gt;0,BN45=21,BN45&lt;24),1,0)</f>
        <v>0</v>
      </c>
      <c r="CP44" s="184">
        <f>IF(AND(CG45&gt;0,BN45=21.5,BN45&lt;24),1,0)</f>
        <v>0</v>
      </c>
      <c r="CQ44" s="185">
        <f>IF(OR(CL44&gt;0,CM44&gt;0),1,0)</f>
        <v>0</v>
      </c>
      <c r="CR44" s="185">
        <f>IF(OR(CJ44&gt;0,CK44&gt;0,CN44&gt;0,CO44&gt;0),2,0)</f>
        <v>0</v>
      </c>
      <c r="CS44" s="185">
        <f>IF(OR(CI44&gt;0,CP44&gt;0),3,0)</f>
        <v>0</v>
      </c>
      <c r="CT44" s="180">
        <f>SUM(CQ44:CS45)</f>
        <v>0</v>
      </c>
      <c r="CU44" s="180">
        <f>IF(CT44=0,BV45,CT44)</f>
        <v>0</v>
      </c>
      <c r="CV44" s="174">
        <f>BN45+CH44</f>
        <v>0</v>
      </c>
      <c r="CW44" s="182">
        <f>IF(AND(CV44&gt;=8,CV44&lt;18),1,0)</f>
        <v>0</v>
      </c>
      <c r="CX44" s="148">
        <f>IF(AND(CV44&gt;=6,CV44&lt;8),1,0)</f>
        <v>0</v>
      </c>
      <c r="CY44" s="148">
        <f>IF(AND(CV44&gt;=18,CV44&lt;22),1,0)</f>
        <v>0</v>
      </c>
      <c r="CZ44" s="182">
        <f>IF(OR(CX44&gt;0,CY44&gt;0),2,0)</f>
        <v>0</v>
      </c>
      <c r="DA44" s="148">
        <f>IF(AND(CV44&gt;=0,CV44&lt;6),1,0)</f>
        <v>1</v>
      </c>
      <c r="DB44" s="148">
        <f>IF(CV44&gt;=22,1,0)</f>
        <v>0</v>
      </c>
      <c r="DC44" s="182">
        <f>IF(OR(DA44&gt;0,DB44&gt;0),3,0)</f>
        <v>3</v>
      </c>
      <c r="DD44" s="148">
        <f>SUM(CW44,CZ44,DC44)</f>
        <v>3</v>
      </c>
      <c r="DE44" s="148">
        <f>IF(OR(DL44&lt;=0.5,DL44=""),"",DD44)</f>
      </c>
      <c r="DF44" s="148"/>
      <c r="DG44" s="174">
        <f>CG44-CH44</f>
        <v>0</v>
      </c>
      <c r="DH44" s="174">
        <f>DG44</f>
        <v>0</v>
      </c>
      <c r="DI44" s="148"/>
      <c r="DJ44" s="148"/>
      <c r="DK44" s="182">
        <f>IF(AND(B42+1=B44,S42=24,U42=0,O44=0,Q44=0),DJ44,DG44)</f>
        <v>0</v>
      </c>
      <c r="DL44" s="148">
        <f>IF(AND(B44+1=B46,S44=24,U44=0,O46=0,Q46=0),IF(CG44+CG46&gt;=1.5,1.5,""),DH44)</f>
        <v>0</v>
      </c>
      <c r="DM44" s="171">
        <f>DO44-DN44</f>
        <v>0</v>
      </c>
      <c r="DN44" s="174">
        <f>BN45</f>
        <v>0</v>
      </c>
      <c r="DO44" s="164">
        <f>BY45</f>
        <v>0</v>
      </c>
      <c r="DP44" s="174">
        <f>DN44+DM44</f>
        <v>0</v>
      </c>
      <c r="DQ44" s="148">
        <f>IF(AND(DN44&lt;=6,DN44&gt;=0),1,IF(AND(DN44&lt;=8,DN44&gt;6),2,IF(AND(DN44&lt;=18,DN44&gt;8),3,IF(AND(DN44&lt;=DP2245&gt;18),4,IF(AND(DN44&lt;=24,DN44&gt;22),5,0)))))</f>
        <v>1</v>
      </c>
      <c r="DR44" s="168">
        <f>IF(DU44&lt;0,CU44,IF(OR(DQ44=1,DQ44=5),3,IF(OR(DQ44=2,DQ44=4),2,1)))</f>
        <v>3</v>
      </c>
      <c r="DS44" s="177">
        <f>CH44</f>
        <v>0</v>
      </c>
      <c r="DT44" s="179">
        <f>IF(DY46=1,IF(AND(DS46&gt;=0.5,DS46&lt;1.5),DS44+DS46,1.5),DS44)</f>
        <v>0</v>
      </c>
      <c r="DU44" s="174">
        <f>ED44-DS44-DN44</f>
        <v>6</v>
      </c>
      <c r="DV44" s="174">
        <f>DM44-DS44-DU44</f>
        <v>-6</v>
      </c>
      <c r="DW44" s="180">
        <f>IF(DU44&lt;=0,DQ44+1,DQ44)</f>
        <v>1</v>
      </c>
      <c r="DX44" s="181">
        <f>IF(OR(DW44=1,DW44=5),3,IF(OR(DW44=2,DW44=4),2,1))</f>
        <v>3</v>
      </c>
      <c r="DY44" s="180">
        <f>IF(AND(B42=B44-1,S42=24,U42=0,O44=0,Q44=0),1,0)</f>
        <v>0</v>
      </c>
      <c r="DZ44" s="174">
        <f>IF(DY44=1,IF(DN42=22.5,0,IF(DN42=23,0.5,IF(DN42=23.5,1,0))),0)</f>
        <v>0</v>
      </c>
      <c r="EA44" s="174">
        <f>IF(DY44=1,EJ44-DZ44,0)</f>
        <v>0</v>
      </c>
      <c r="EB44" s="175">
        <f>IF(DY44=1,EA44+DS44,EJ44)</f>
        <v>0</v>
      </c>
      <c r="EC44" s="176">
        <f>IF(DU44&lt;0,DX44,IF(OR(DW44=1,DW44=5),3,IF(OR(DW44=2,DW44=4),2,1)))</f>
        <v>3</v>
      </c>
      <c r="ED44" s="164">
        <f>IF(DQ44=1,6,IF(DQ44=2,8,IF(DQ44=3,18,IF(DQ44=4,22,IF(DQ44=5,24)))))</f>
        <v>6</v>
      </c>
      <c r="EE44" s="164">
        <f>DN44+CH44</f>
        <v>0</v>
      </c>
      <c r="EF44" s="164">
        <f>DO44</f>
        <v>0</v>
      </c>
      <c r="EG44" s="164">
        <f>IF(DW44=1,6,IF(DW44=2,8,IF(DW44=3,18,IF(DW44=4,22,IF(DW44=5,24)))))</f>
        <v>6</v>
      </c>
      <c r="EH44" s="164">
        <f>IF(EG44&gt;EF44,EI44,0)</f>
        <v>6</v>
      </c>
      <c r="EI44" s="172">
        <f>EG44-EE44</f>
        <v>6</v>
      </c>
      <c r="EJ44" s="166">
        <f>IF(EG44&lt;EF44,EI44,EF44-EE44)</f>
        <v>0</v>
      </c>
      <c r="EK44" s="169">
        <f>IF(DM44-(DS44+EI44)&gt;0,DW44+1,0)</f>
        <v>0</v>
      </c>
      <c r="EL44" s="170">
        <f>IF(OR(EK44=1,EK44=5),3,IF(OR(EK44=2,EK44=4),2,1))</f>
        <v>1</v>
      </c>
      <c r="EM44" s="164">
        <f>DS44+EI44</f>
        <v>6</v>
      </c>
      <c r="EN44" s="164">
        <f>DM44-EM44</f>
        <v>-6</v>
      </c>
      <c r="EO44" s="164" t="b">
        <f>IF(EK44=1,0,IF(EK44=2,6,IF(EK44=3,8,IF(EK44=4,18,IF(EK44=5,22)))))</f>
        <v>0</v>
      </c>
      <c r="EP44" s="164" t="b">
        <f>IF(EK44=1,6,IF(EK44=2,8,IF(EK44=3,18,IF(EK44=4,22,IF(EK44=5,24)))))</f>
        <v>0</v>
      </c>
      <c r="EQ44" s="164">
        <f>EN44+EO44</f>
        <v>-6</v>
      </c>
      <c r="ER44" s="166">
        <f>IF(EN44&lt;0,0,IF(EP44-EO44&lt;EN44,EP44-EO44,EN44))</f>
        <v>0</v>
      </c>
      <c r="ES44" s="167">
        <f>IF(EQ44-EP44&gt;0,EQ44-EP44,0)</f>
        <v>0</v>
      </c>
      <c r="ET44" s="164">
        <f>IF(ES44&gt;0,EP44,0)</f>
        <v>0</v>
      </c>
      <c r="EU44" s="165">
        <f>IF(ET44=6,2,IF(ET44=8,3,IF(ET44=18,4,IF(ET44=22,5,0))))</f>
        <v>0</v>
      </c>
      <c r="EV44" s="170">
        <f>IF(OR(EU44=1,EU44=5),3,IF(OR(EU44=2,EU44=4),2,1))</f>
        <v>1</v>
      </c>
      <c r="EW44" s="171">
        <f>IF(X44="",0,X44)+IF(Z44="",0,Z44)+IF(AB44="",0,AB44)+IF(AD44="",0,AD44)</f>
        <v>0</v>
      </c>
      <c r="EX44" s="171">
        <f>DM44</f>
        <v>0</v>
      </c>
      <c r="EY44" s="148" t="str">
        <f>IF(EW44=EX44,"一致","不一致")</f>
        <v>一致</v>
      </c>
      <c r="EZ44" s="148" t="str">
        <f>IF(AND(B42+1=B44,S42=24,U42=0,O44=0,Q44=0),IF(EW42+EW44=EX42+EX44,"前行と合わせて一致","前行と合わせて不一致"),"非該当")</f>
        <v>非該当</v>
      </c>
      <c r="FA44" s="90">
        <f>IF(((FD44*60+FE44)-(FB44*60+FC44))-((I44*60+K44)-(E44*60+G44))&gt;15,"エラー","")</f>
      </c>
      <c r="FB44" s="88" t="str">
        <f>IF(E44="","0",IF(G44&gt;=45,E44+1,E44))</f>
        <v>0</v>
      </c>
      <c r="FC44" t="str">
        <f>IF(G44="","0",IF(AND(G44&gt;=0,G44&lt;15),0,IF(AND(G44&gt;=15,G44&lt;30),30,IF(AND(G44&gt;=30,G44&lt;45),30,IF(AND(G44&gt;=45,G44&lt;=59),0)))))</f>
        <v>0</v>
      </c>
      <c r="FD44" t="str">
        <f>IF(I44="","0",IF(K44&gt;=45,I44+1,I44))</f>
        <v>0</v>
      </c>
      <c r="FE44" t="str">
        <f>IF(K44="","0",IF(AND(K44&gt;=0,K44&lt;15),0,IF(AND(K44&gt;=15,K44&lt;30),30,IF(AND(K44&gt;=30,K44&lt;45),30,IF(AND(K44&gt;=45,K44&lt;=59),0)))))</f>
        <v>0</v>
      </c>
    </row>
    <row r="45" spans="1:158" ht="10.5" customHeight="1" thickBot="1">
      <c r="A45" s="238"/>
      <c r="B45" s="227"/>
      <c r="C45" s="220"/>
      <c r="D45" s="221"/>
      <c r="E45" s="220"/>
      <c r="F45" s="223"/>
      <c r="G45" s="225"/>
      <c r="H45" s="211"/>
      <c r="I45" s="220"/>
      <c r="J45" s="223"/>
      <c r="K45" s="225"/>
      <c r="L45" s="223"/>
      <c r="M45" s="236"/>
      <c r="N45" s="215"/>
      <c r="O45" s="206"/>
      <c r="P45" s="204"/>
      <c r="Q45" s="206"/>
      <c r="R45" s="200"/>
      <c r="S45" s="202"/>
      <c r="T45" s="204"/>
      <c r="U45" s="206"/>
      <c r="V45" s="208"/>
      <c r="W45" s="209"/>
      <c r="X45" s="196"/>
      <c r="Y45" s="197"/>
      <c r="Z45" s="196"/>
      <c r="AA45" s="198"/>
      <c r="AB45" s="196"/>
      <c r="AC45" s="198"/>
      <c r="AD45" s="187"/>
      <c r="AE45" s="231"/>
      <c r="AF45" s="232"/>
      <c r="AG45" s="233"/>
      <c r="AH45" s="234"/>
      <c r="AI45" s="234"/>
      <c r="AJ45" s="44"/>
      <c r="AK45" s="44"/>
      <c r="AL45" s="44"/>
      <c r="AM45" s="44"/>
      <c r="AN45" s="194"/>
      <c r="AO45" s="194"/>
      <c r="AP45" s="194"/>
      <c r="AQ45" s="44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L45" s="33">
        <f>BL44</f>
      </c>
      <c r="BM45" s="34">
        <f>IF(BM44="","",BM44/60)</f>
      </c>
      <c r="BN45" s="34">
        <f>SUM(BL45:BM45)</f>
        <v>0</v>
      </c>
      <c r="BO45" s="35">
        <f>IF(AND(BN45&gt;=8,BN45&lt;18),1,0)</f>
        <v>0</v>
      </c>
      <c r="BP45" s="13">
        <f>IF(AND(BL45&gt;=6,BL45&lt;8),1,0)</f>
        <v>0</v>
      </c>
      <c r="BQ45" s="13">
        <f>IF(AND(BL45&gt;=18,BL45&lt;22),1,0)</f>
        <v>0</v>
      </c>
      <c r="BR45" s="35">
        <f>IF(OR(BP45&gt;0,BQ45&gt;0),1,0)</f>
        <v>0</v>
      </c>
      <c r="BS45" s="13">
        <f>IF(AND(BL45&gt;=0,BL45&lt;6),1,0)</f>
        <v>0</v>
      </c>
      <c r="BT45" s="13">
        <f>IF(AND(BL45&gt;=22,BL45&lt;=24),1,0)</f>
        <v>0</v>
      </c>
      <c r="BU45" s="35">
        <f>IF(OR(BS45&gt;0,BT45&gt;0),1,0)</f>
        <v>0</v>
      </c>
      <c r="BV45" s="36">
        <f>IF(OR(BO45&gt;0),1,IF(BR45&gt;0,2,IF(BU45=0,0,3)))</f>
        <v>0</v>
      </c>
      <c r="BW45">
        <f>BW44</f>
      </c>
      <c r="BX45">
        <f>IF(BX44="","",BX44/60)</f>
      </c>
      <c r="BY45" s="4">
        <f>SUM(BW45:BX45)</f>
        <v>0</v>
      </c>
      <c r="BZ45" s="37">
        <f>IF(AND(BW45&gt;=8,BW45&lt;18),1,0)</f>
        <v>0</v>
      </c>
      <c r="CA45">
        <f>IF(AND(BW45&gt;=6,BW45&lt;8),1,0)</f>
        <v>0</v>
      </c>
      <c r="CB45">
        <f>IF(AND(BW45&gt;=18,BW45&lt;22),1,0)</f>
        <v>0</v>
      </c>
      <c r="CC45" s="37">
        <f>IF(OR(CA45&gt;0,CB45&gt;0),1,0)</f>
        <v>0</v>
      </c>
      <c r="CD45">
        <f>IF(AND(BW45&gt;=0,BW45&lt;6),1,0)</f>
        <v>0</v>
      </c>
      <c r="CE45">
        <f>IF(BX45&gt;=22,1,0)</f>
        <v>1</v>
      </c>
      <c r="CF45" s="37">
        <f>IF(OR(CD45&gt;0,CE45&gt;0),1,0)</f>
        <v>1</v>
      </c>
      <c r="CG45" s="38">
        <f>IF(CG44&gt;=1.5,1,0)</f>
        <v>0</v>
      </c>
      <c r="CH45" s="15"/>
      <c r="CI45" s="184"/>
      <c r="CJ45" s="183"/>
      <c r="CK45" s="183"/>
      <c r="CL45" s="186"/>
      <c r="CM45" s="186"/>
      <c r="CN45" s="183"/>
      <c r="CO45" s="183"/>
      <c r="CP45" s="184"/>
      <c r="CQ45" s="185"/>
      <c r="CR45" s="185"/>
      <c r="CS45" s="185"/>
      <c r="CT45" s="148"/>
      <c r="CU45" s="180"/>
      <c r="CV45" s="174"/>
      <c r="CW45" s="182"/>
      <c r="CX45" s="148"/>
      <c r="CY45" s="148"/>
      <c r="CZ45" s="182"/>
      <c r="DA45" s="148"/>
      <c r="DB45" s="148"/>
      <c r="DC45" s="182"/>
      <c r="DD45" s="148"/>
      <c r="DE45" s="148"/>
      <c r="DF45" s="148"/>
      <c r="DG45" s="148"/>
      <c r="DH45" s="174"/>
      <c r="DI45" s="148"/>
      <c r="DJ45" s="148"/>
      <c r="DK45" s="182"/>
      <c r="DL45" s="148"/>
      <c r="DM45" s="148"/>
      <c r="DN45" s="148"/>
      <c r="DO45" s="164"/>
      <c r="DP45" s="174"/>
      <c r="DQ45" s="148"/>
      <c r="DR45" s="168"/>
      <c r="DS45" s="178"/>
      <c r="DT45" s="179"/>
      <c r="DU45" s="174"/>
      <c r="DV45" s="174"/>
      <c r="DW45" s="180"/>
      <c r="DX45" s="181"/>
      <c r="DY45" s="180"/>
      <c r="DZ45" s="174"/>
      <c r="EA45" s="174"/>
      <c r="EB45" s="175"/>
      <c r="EC45" s="176"/>
      <c r="ED45" s="164"/>
      <c r="EE45" s="164"/>
      <c r="EF45" s="164"/>
      <c r="EG45" s="164"/>
      <c r="EH45" s="164"/>
      <c r="EI45" s="172"/>
      <c r="EJ45" s="166"/>
      <c r="EK45" s="169"/>
      <c r="EL45" s="170"/>
      <c r="EM45" s="164"/>
      <c r="EN45" s="164"/>
      <c r="EO45" s="164"/>
      <c r="EP45" s="164"/>
      <c r="EQ45" s="164"/>
      <c r="ER45" s="166"/>
      <c r="ES45" s="168"/>
      <c r="ET45" s="164"/>
      <c r="EU45" s="165"/>
      <c r="EV45" s="170"/>
      <c r="EW45" s="148"/>
      <c r="EX45" s="148"/>
      <c r="EY45" s="148"/>
      <c r="EZ45" s="148"/>
      <c r="FA45" s="90">
        <f>IF(((FD44*60+FE44)-(FB44*60+FC44))-((I44*60+K44)-(E44*60+G44))&lt;-14,"エラー","")</f>
      </c>
      <c r="FB45" s="88"/>
    </row>
    <row r="46" spans="1:161" ht="10.5" customHeight="1" thickBot="1">
      <c r="A46" s="237"/>
      <c r="B46" s="226"/>
      <c r="C46" s="218"/>
      <c r="D46" s="219"/>
      <c r="E46" s="222"/>
      <c r="F46" s="205" t="s">
        <v>98</v>
      </c>
      <c r="G46" s="224"/>
      <c r="H46" s="210" t="s">
        <v>99</v>
      </c>
      <c r="I46" s="222"/>
      <c r="J46" s="205" t="s">
        <v>98</v>
      </c>
      <c r="K46" s="224"/>
      <c r="L46" s="205" t="s">
        <v>99</v>
      </c>
      <c r="M46" s="235"/>
      <c r="N46" s="214"/>
      <c r="O46" s="205">
        <f>IF(E46="","",IF(G46&gt;=45,E46+1,E46))</f>
      </c>
      <c r="P46" s="203" t="s">
        <v>98</v>
      </c>
      <c r="Q46" s="205">
        <f>IF(G46="","",IF(AND(G46&gt;=0,G46&lt;15),0,IF(AND(G46&gt;=15,G46&lt;30),30,IF(AND(G46&gt;=30,G46&lt;45),30,IF(AND(G46&gt;=45,G46&lt;=59),0)))))</f>
      </c>
      <c r="R46" s="199" t="s">
        <v>99</v>
      </c>
      <c r="S46" s="201">
        <f>IF(I46="","",IF(K46&gt;=45,I46+1,I46))</f>
      </c>
      <c r="T46" s="203" t="s">
        <v>98</v>
      </c>
      <c r="U46" s="205">
        <f>IF(K46="","",IF(AND(K46&gt;=0,K46&lt;15),0,IF(AND(K46&gt;=15,K46&lt;30),30,IF(AND(K46&gt;=30,K46&lt;45),30,IF(AND(K46&gt;=45,K46&lt;=59),0)))))</f>
      </c>
      <c r="V46" s="207" t="s">
        <v>99</v>
      </c>
      <c r="W46" s="209">
        <f>IF(AND(B44=B46-1,S44=24,U44=0,O46=0,Q46=0),"",IF(AND(O46="",Q46="",S46="",U46=""),"",DR46))</f>
      </c>
      <c r="X46" s="196">
        <f>IF(AND(B44+1=B46,S44=24,U44=0,O46=0,Q46=0),"",IF(AND(B46+1=B48,S46=24,U46=0,O48=0,Q48=0),IF(DT46&lt;1.5,DT46,1.5),IF(CH46=0,"",CH46)))</f>
      </c>
      <c r="Y46" s="197">
        <f>IF(AND(DY46=1,EB46=0.5),DR46,IF(AND(EB46&gt;0.5,EB46&lt;1),"",IF(EB46&lt;=0,"",EC46)))</f>
      </c>
      <c r="Z46" s="196">
        <f>IF(Y46="","",IF(DY46=1,IF(EB46&lt;=0,"",EB46),EJ46))</f>
      </c>
      <c r="AA46" s="198">
        <f>IF(ER46&lt;=0,"",IF(DX46=EK46,IF(OR(DX46=0,EK46=0),"",EL46),EL46))</f>
      </c>
      <c r="AB46" s="196">
        <f>IF(OR(AA46="",ER46=0),"",ER46)</f>
      </c>
      <c r="AC46" s="198">
        <f>IF(OR(EK46=EU46,EU46=0,EK46=0),"",EV46)</f>
      </c>
      <c r="AD46" s="187">
        <f>IF(AC46&gt;0,IF(ES46=0,"",ES46),"")</f>
      </c>
      <c r="AE46" s="228">
        <f>IF(FA46="エラー","実績エラー","")</f>
      </c>
      <c r="AF46" s="229"/>
      <c r="AG46" s="230"/>
      <c r="AH46" s="234">
        <f>IF(AND(FA47="エラー",U46&lt;&gt;""),"実績エラー","")</f>
      </c>
      <c r="AI46" s="234"/>
      <c r="AJ46" s="44"/>
      <c r="AK46" s="44"/>
      <c r="AL46" s="44"/>
      <c r="AM46" s="44"/>
      <c r="AN46" s="194">
        <f>SUM(M46:N47)</f>
        <v>0</v>
      </c>
      <c r="AO46" s="195">
        <f>SUM(X46,Z46,AB46,AD46)</f>
        <v>0</v>
      </c>
      <c r="AP46" s="194">
        <f>IF(AN46=AO46,0,1)</f>
        <v>0</v>
      </c>
      <c r="AQ46" s="44"/>
      <c r="AS46" s="148">
        <f>IF(W46=1,IF(X46=0.5,1,0),0)</f>
        <v>0</v>
      </c>
      <c r="AT46" s="148">
        <f>IF(W46=2,IF(X46=0.5,1,0),0)</f>
        <v>0</v>
      </c>
      <c r="AU46" s="148">
        <f>IF(W46=3,IF(X46=0.5,1,0),0)</f>
        <v>0</v>
      </c>
      <c r="AV46" s="148">
        <f>IF(W46=1,IF(X46=1,1,0),0)</f>
        <v>0</v>
      </c>
      <c r="AW46" s="148">
        <f>IF(W46=2,IF(X46=1,1,0),0)</f>
        <v>0</v>
      </c>
      <c r="AX46" s="148">
        <f>IF(W46=3,IF(X46=1,1,0),0)</f>
        <v>0</v>
      </c>
      <c r="AY46" s="148">
        <f>IF(W46=1,IF(X46=1.5,1,0),0)</f>
        <v>0</v>
      </c>
      <c r="AZ46" s="148">
        <f>IF(W46=2,IF(X46=1.5,1,0),0)</f>
        <v>0</v>
      </c>
      <c r="BA46" s="148">
        <f>IF(W46=3,IF(X46=1.5,1,0),0)</f>
        <v>0</v>
      </c>
      <c r="BB46" s="148">
        <f>IF(Y46=1,IF(Z46&gt;0,Z46/0.5,0),0)</f>
        <v>0</v>
      </c>
      <c r="BC46" s="148">
        <f>IF(Y46=2,IF(Z46&gt;0,Z46/0.5,0),0)</f>
        <v>0</v>
      </c>
      <c r="BD46" s="148">
        <f>IF(Y46=3,IF(Z46&gt;0,Z46/0.5,0),0)</f>
        <v>0</v>
      </c>
      <c r="BE46" s="148">
        <f>IF(AA46=1,IF(AB46&gt;0,AB46/0.5,0),0)</f>
        <v>0</v>
      </c>
      <c r="BF46" s="148">
        <f>IF(AA46=2,IF(AB46&gt;0,AB46/0.5,0),0)</f>
        <v>0</v>
      </c>
      <c r="BG46" s="148">
        <f>IF(AA46=3,IF(AB46&gt;0,AB46/0.5,0),0)</f>
        <v>0</v>
      </c>
      <c r="BH46" s="148">
        <f>IF(AC46=1,IF(AD46&gt;0,AD46/0.5,0),0)</f>
        <v>0</v>
      </c>
      <c r="BI46" s="148">
        <f>IF(AC46=2,IF(AD46&gt;0,AD46/0.5,0),0)</f>
        <v>0</v>
      </c>
      <c r="BJ46" s="148">
        <f>IF(AC46=3,IF(AD46&gt;0,AD46/0.5,0),0)</f>
        <v>0</v>
      </c>
      <c r="BL46" s="12">
        <f>IF(O46="","",O46)</f>
      </c>
      <c r="BM46" s="12">
        <f>IF(Q46="","",Q46)</f>
      </c>
      <c r="BN46" s="13"/>
      <c r="BO46" s="13" t="s">
        <v>58</v>
      </c>
      <c r="BP46" s="13" t="s">
        <v>100</v>
      </c>
      <c r="BQ46" s="13" t="s">
        <v>101</v>
      </c>
      <c r="BR46" s="13" t="s">
        <v>102</v>
      </c>
      <c r="BS46" s="13" t="s">
        <v>103</v>
      </c>
      <c r="BT46" s="13" t="s">
        <v>104</v>
      </c>
      <c r="BU46" s="13" t="s">
        <v>105</v>
      </c>
      <c r="BV46" s="13"/>
      <c r="BW46" s="14">
        <f>S46</f>
      </c>
      <c r="BX46" s="14">
        <f>IF(U46="","",U46)</f>
      </c>
      <c r="BZ46" t="s">
        <v>58</v>
      </c>
      <c r="CA46" t="s">
        <v>100</v>
      </c>
      <c r="CB46" t="s">
        <v>101</v>
      </c>
      <c r="CC46" t="s">
        <v>102</v>
      </c>
      <c r="CD46" t="s">
        <v>103</v>
      </c>
      <c r="CE46" t="s">
        <v>104</v>
      </c>
      <c r="CF46" t="s">
        <v>105</v>
      </c>
      <c r="CG46" s="15">
        <f>BY47-BN47</f>
        <v>0</v>
      </c>
      <c r="CH46" s="15">
        <f>IF(CG46&gt;1.5,1.5,CG46)</f>
        <v>0</v>
      </c>
      <c r="CI46" s="184">
        <f>IF(AND(CG47&gt;0,BN47=5,BN47&lt;8),1,0)</f>
        <v>0</v>
      </c>
      <c r="CJ46" s="183">
        <f>IF(AND(CG47&gt;0,BN47=5.5,BN47&lt;8),1,0)</f>
        <v>0</v>
      </c>
      <c r="CK46" s="183">
        <f>IF(AND(CG47&gt;0,BN47=7,BN47&lt;18),1,0)</f>
        <v>0</v>
      </c>
      <c r="CL46" s="186">
        <f>IF(AND(CG47&gt;0,BN47=7.5,BN47&lt;18),1,0)</f>
        <v>0</v>
      </c>
      <c r="CM46" s="186">
        <f>IF(AND(CG47&gt;0,BN47=17,BN47&lt;22),1,0)</f>
        <v>0</v>
      </c>
      <c r="CN46" s="183">
        <f>IF(AND(CG47&gt;0,BN47=17.5,BN47&lt;22),1,0)</f>
        <v>0</v>
      </c>
      <c r="CO46" s="183">
        <f>IF(AND(CG47&gt;0,BN47=21,BN47&lt;24),1,0)</f>
        <v>0</v>
      </c>
      <c r="CP46" s="184">
        <f>IF(AND(CG47&gt;0,BN47=21.5,BN47&lt;24),1,0)</f>
        <v>0</v>
      </c>
      <c r="CQ46" s="185">
        <f>IF(OR(CL46&gt;0,CM46&gt;0),1,0)</f>
        <v>0</v>
      </c>
      <c r="CR46" s="185">
        <f>IF(OR(CJ46&gt;0,CK46&gt;0,CN46&gt;0,CO46&gt;0),2,0)</f>
        <v>0</v>
      </c>
      <c r="CS46" s="185">
        <f>IF(OR(CI46&gt;0,CP46&gt;0),3,0)</f>
        <v>0</v>
      </c>
      <c r="CT46" s="180">
        <f>SUM(CQ46:CS47)</f>
        <v>0</v>
      </c>
      <c r="CU46" s="180">
        <f>IF(CT46=0,BV47,CT46)</f>
        <v>0</v>
      </c>
      <c r="CV46" s="174">
        <f>BN47+CH46</f>
        <v>0</v>
      </c>
      <c r="CW46" s="182">
        <f>IF(AND(CV46&gt;=8,CV46&lt;18),1,0)</f>
        <v>0</v>
      </c>
      <c r="CX46" s="148">
        <f>IF(AND(CV46&gt;=6,CV46&lt;8),1,0)</f>
        <v>0</v>
      </c>
      <c r="CY46" s="148">
        <f>IF(AND(CV46&gt;=18,CV46&lt;22),1,0)</f>
        <v>0</v>
      </c>
      <c r="CZ46" s="182">
        <f>IF(OR(CX46&gt;0,CY46&gt;0),2,0)</f>
        <v>0</v>
      </c>
      <c r="DA46" s="148">
        <f>IF(AND(CV46&gt;=0,CV46&lt;6),1,0)</f>
        <v>1</v>
      </c>
      <c r="DB46" s="148">
        <f>IF(CV46&gt;=22,1,0)</f>
        <v>0</v>
      </c>
      <c r="DC46" s="182">
        <f>IF(OR(DA46&gt;0,DB46&gt;0),3,0)</f>
        <v>3</v>
      </c>
      <c r="DD46" s="148">
        <f>SUM(CW46,CZ46,DC46)</f>
        <v>3</v>
      </c>
      <c r="DE46" s="148">
        <f>IF(OR(DL46&lt;=0.5,DL46=""),"",DD46)</f>
      </c>
      <c r="DF46" s="148"/>
      <c r="DG46" s="174">
        <f>CG46-CH46</f>
        <v>0</v>
      </c>
      <c r="DH46" s="174">
        <f>DG46</f>
        <v>0</v>
      </c>
      <c r="DI46" s="148"/>
      <c r="DJ46" s="148"/>
      <c r="DK46" s="182">
        <f>IF(AND(B44+1=B46,S44=24,U44=0,O46=0,Q46=0),DJ46,DG46)</f>
        <v>0</v>
      </c>
      <c r="DL46" s="148">
        <f>IF(AND(B46+1=B48,S46=24,U46=0,O48=0,Q48=0),IF(CG46+CG48&gt;=1.5,1.5,""),DH46)</f>
        <v>0</v>
      </c>
      <c r="DM46" s="171">
        <f>DO46-DN46</f>
        <v>0</v>
      </c>
      <c r="DN46" s="174">
        <f>BN47</f>
        <v>0</v>
      </c>
      <c r="DO46" s="164">
        <f>BY47</f>
        <v>0</v>
      </c>
      <c r="DP46" s="174">
        <f>DN46+DM46</f>
        <v>0</v>
      </c>
      <c r="DQ46" s="148">
        <f>IF(AND(DN46&lt;=6,DN46&gt;=0),1,IF(AND(DN46&lt;=8,DN46&gt;6),2,IF(AND(DN46&lt;=18,DN46&gt;8),3,IF(AND(DN46&lt;=DP2247&gt;18),4,IF(AND(DN46&lt;=24,DN46&gt;22),5,0)))))</f>
        <v>1</v>
      </c>
      <c r="DR46" s="168">
        <f>IF(DU46&lt;0,CU46,IF(OR(DQ46=1,DQ46=5),3,IF(OR(DQ46=2,DQ46=4),2,1)))</f>
        <v>3</v>
      </c>
      <c r="DS46" s="177">
        <f>CH46</f>
        <v>0</v>
      </c>
      <c r="DT46" s="179">
        <f>IF(DY48=1,IF(AND(DS48&gt;=0.5,DS48&lt;1.5),DS46+DS48,1.5),DS46)</f>
        <v>0</v>
      </c>
      <c r="DU46" s="174">
        <f>ED46-DS46-DN46</f>
        <v>6</v>
      </c>
      <c r="DV46" s="174">
        <f>DM46-DS46-DU46</f>
        <v>-6</v>
      </c>
      <c r="DW46" s="180">
        <f>IF(DU46&lt;=0,DQ46+1,DQ46)</f>
        <v>1</v>
      </c>
      <c r="DX46" s="181">
        <f>IF(OR(DW46=1,DW46=5),3,IF(OR(DW46=2,DW46=4),2,1))</f>
        <v>3</v>
      </c>
      <c r="DY46" s="180">
        <f>IF(AND(B44=B46-1,S44=24,U44=0,O46=0,Q46=0),1,0)</f>
        <v>0</v>
      </c>
      <c r="DZ46" s="174">
        <f>IF(DY46=1,IF(DN44=22.5,0,IF(DN44=23,0.5,IF(DN44=23.5,1,0))),0)</f>
        <v>0</v>
      </c>
      <c r="EA46" s="174">
        <f>IF(DY46=1,EJ46-DZ46,0)</f>
        <v>0</v>
      </c>
      <c r="EB46" s="175">
        <f>IF(DY46=1,EA46+DS46,EJ46)</f>
        <v>0</v>
      </c>
      <c r="EC46" s="176">
        <f>IF(DU46&lt;0,DX46,IF(OR(DW46=1,DW46=5),3,IF(OR(DW46=2,DW46=4),2,1)))</f>
        <v>3</v>
      </c>
      <c r="ED46" s="164">
        <f>IF(DQ46=1,6,IF(DQ46=2,8,IF(DQ46=3,18,IF(DQ46=4,22,IF(DQ46=5,24)))))</f>
        <v>6</v>
      </c>
      <c r="EE46" s="164">
        <f>DN46+CH46</f>
        <v>0</v>
      </c>
      <c r="EF46" s="164">
        <f>DO46</f>
        <v>0</v>
      </c>
      <c r="EG46" s="164">
        <f>IF(DW46=1,6,IF(DW46=2,8,IF(DW46=3,18,IF(DW46=4,22,IF(DW46=5,24)))))</f>
        <v>6</v>
      </c>
      <c r="EH46" s="164">
        <f>IF(EG46&gt;EF46,EI46,0)</f>
        <v>6</v>
      </c>
      <c r="EI46" s="172">
        <f>EG46-EE46</f>
        <v>6</v>
      </c>
      <c r="EJ46" s="166">
        <f>IF(EG46&lt;EF46,EI46,EF46-EE46)</f>
        <v>0</v>
      </c>
      <c r="EK46" s="169">
        <f>IF(DM46-(DS46+EI46)&gt;0,DW46+1,0)</f>
        <v>0</v>
      </c>
      <c r="EL46" s="170">
        <f>IF(OR(EK46=1,EK46=5),3,IF(OR(EK46=2,EK46=4),2,1))</f>
        <v>1</v>
      </c>
      <c r="EM46" s="164">
        <f>DS46+EI46</f>
        <v>6</v>
      </c>
      <c r="EN46" s="164">
        <f>DM46-EM46</f>
        <v>-6</v>
      </c>
      <c r="EO46" s="164" t="b">
        <f>IF(EK46=1,0,IF(EK46=2,6,IF(EK46=3,8,IF(EK46=4,18,IF(EK46=5,22)))))</f>
        <v>0</v>
      </c>
      <c r="EP46" s="164" t="b">
        <f>IF(EK46=1,6,IF(EK46=2,8,IF(EK46=3,18,IF(EK46=4,22,IF(EK46=5,24)))))</f>
        <v>0</v>
      </c>
      <c r="EQ46" s="164">
        <f>EN46+EO46</f>
        <v>-6</v>
      </c>
      <c r="ER46" s="166">
        <f>IF(EN46&lt;0,0,IF(EP46-EO46&lt;EN46,EP46-EO46,EN46))</f>
        <v>0</v>
      </c>
      <c r="ES46" s="167">
        <f>IF(EQ46-EP46&gt;0,EQ46-EP46,0)</f>
        <v>0</v>
      </c>
      <c r="ET46" s="164">
        <f>IF(ES46&gt;0,EP46,0)</f>
        <v>0</v>
      </c>
      <c r="EU46" s="165">
        <f>IF(ET46=6,2,IF(ET46=8,3,IF(ET46=18,4,IF(ET46=22,5,0))))</f>
        <v>0</v>
      </c>
      <c r="EV46" s="170">
        <f>IF(OR(EU46=1,EU46=5),3,IF(OR(EU46=2,EU46=4),2,1))</f>
        <v>1</v>
      </c>
      <c r="EW46" s="171">
        <f>IF(X46="",0,X46)+IF(Z46="",0,Z46)+IF(AB46="",0,AB46)+IF(AD46="",0,AD46)</f>
        <v>0</v>
      </c>
      <c r="EX46" s="171">
        <f>DM46</f>
        <v>0</v>
      </c>
      <c r="EY46" s="148" t="str">
        <f>IF(EW46=EX46,"一致","不一致")</f>
        <v>一致</v>
      </c>
      <c r="EZ46" s="148" t="str">
        <f>IF(AND(B44+1=B46,S44=24,U44=0,O46=0,Q46=0),IF(EW44+EW46=EX44+EX46,"前行と合わせて一致","前行と合わせて不一致"),"非該当")</f>
        <v>非該当</v>
      </c>
      <c r="FA46" s="90">
        <f>IF(((FD46*60+FE46)-(FB46*60+FC46))-((I46*60+K46)-(E46*60+G46))&gt;15,"エラー","")</f>
      </c>
      <c r="FB46" s="88" t="str">
        <f>IF(E46="","0",IF(G46&gt;=45,E46+1,E46))</f>
        <v>0</v>
      </c>
      <c r="FC46" t="str">
        <f>IF(G46="","0",IF(AND(G46&gt;=0,G46&lt;15),0,IF(AND(G46&gt;=15,G46&lt;30),30,IF(AND(G46&gt;=30,G46&lt;45),30,IF(AND(G46&gt;=45,G46&lt;=59),0)))))</f>
        <v>0</v>
      </c>
      <c r="FD46" t="str">
        <f>IF(I46="","0",IF(K46&gt;=45,I46+1,I46))</f>
        <v>0</v>
      </c>
      <c r="FE46" t="str">
        <f>IF(K46="","0",IF(AND(K46&gt;=0,K46&lt;15),0,IF(AND(K46&gt;=15,K46&lt;30),30,IF(AND(K46&gt;=30,K46&lt;45),30,IF(AND(K46&gt;=45,K46&lt;=59),0)))))</f>
        <v>0</v>
      </c>
    </row>
    <row r="47" spans="1:158" ht="10.5" customHeight="1" thickBot="1">
      <c r="A47" s="238"/>
      <c r="B47" s="227"/>
      <c r="C47" s="220"/>
      <c r="D47" s="221"/>
      <c r="E47" s="220"/>
      <c r="F47" s="223"/>
      <c r="G47" s="225"/>
      <c r="H47" s="211"/>
      <c r="I47" s="220"/>
      <c r="J47" s="223"/>
      <c r="K47" s="225"/>
      <c r="L47" s="223"/>
      <c r="M47" s="236"/>
      <c r="N47" s="215"/>
      <c r="O47" s="206"/>
      <c r="P47" s="204"/>
      <c r="Q47" s="206"/>
      <c r="R47" s="200"/>
      <c r="S47" s="202"/>
      <c r="T47" s="204"/>
      <c r="U47" s="206"/>
      <c r="V47" s="208"/>
      <c r="W47" s="209"/>
      <c r="X47" s="196"/>
      <c r="Y47" s="197"/>
      <c r="Z47" s="196"/>
      <c r="AA47" s="198"/>
      <c r="AB47" s="196"/>
      <c r="AC47" s="198"/>
      <c r="AD47" s="187"/>
      <c r="AE47" s="231"/>
      <c r="AF47" s="232"/>
      <c r="AG47" s="233"/>
      <c r="AH47" s="234"/>
      <c r="AI47" s="234"/>
      <c r="AJ47" s="44"/>
      <c r="AK47" s="44"/>
      <c r="AL47" s="44"/>
      <c r="AM47" s="44"/>
      <c r="AN47" s="194"/>
      <c r="AO47" s="194"/>
      <c r="AP47" s="194"/>
      <c r="AQ47" s="44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L47" s="33">
        <f>BL46</f>
      </c>
      <c r="BM47" s="34">
        <f>IF(BM46="","",BM46/60)</f>
      </c>
      <c r="BN47" s="34">
        <f>SUM(BL47:BM47)</f>
        <v>0</v>
      </c>
      <c r="BO47" s="35">
        <f>IF(AND(BN47&gt;=8,BN47&lt;18),1,0)</f>
        <v>0</v>
      </c>
      <c r="BP47" s="13">
        <f>IF(AND(BL47&gt;=6,BL47&lt;8),1,0)</f>
        <v>0</v>
      </c>
      <c r="BQ47" s="13">
        <f>IF(AND(BL47&gt;=18,BL47&lt;22),1,0)</f>
        <v>0</v>
      </c>
      <c r="BR47" s="35">
        <f>IF(OR(BP47&gt;0,BQ47&gt;0),1,0)</f>
        <v>0</v>
      </c>
      <c r="BS47" s="13">
        <f>IF(AND(BL47&gt;=0,BL47&lt;6),1,0)</f>
        <v>0</v>
      </c>
      <c r="BT47" s="13">
        <f>IF(AND(BL47&gt;=22,BL47&lt;=24),1,0)</f>
        <v>0</v>
      </c>
      <c r="BU47" s="35">
        <f>IF(OR(BS47&gt;0,BT47&gt;0),1,0)</f>
        <v>0</v>
      </c>
      <c r="BV47" s="36">
        <f>IF(OR(BO47&gt;0),1,IF(BR47&gt;0,2,IF(BU47=0,0,3)))</f>
        <v>0</v>
      </c>
      <c r="BW47">
        <f>BW46</f>
      </c>
      <c r="BX47">
        <f>IF(BX46="","",BX46/60)</f>
      </c>
      <c r="BY47" s="4">
        <f>SUM(BW47:BX47)</f>
        <v>0</v>
      </c>
      <c r="BZ47" s="37">
        <f>IF(AND(BW47&gt;=8,BW47&lt;18),1,0)</f>
        <v>0</v>
      </c>
      <c r="CA47">
        <f>IF(AND(BW47&gt;=6,BW47&lt;8),1,0)</f>
        <v>0</v>
      </c>
      <c r="CB47">
        <f>IF(AND(BW47&gt;=18,BW47&lt;22),1,0)</f>
        <v>0</v>
      </c>
      <c r="CC47" s="37">
        <f>IF(OR(CA47&gt;0,CB47&gt;0),1,0)</f>
        <v>0</v>
      </c>
      <c r="CD47">
        <f>IF(AND(BW47&gt;=0,BW47&lt;6),1,0)</f>
        <v>0</v>
      </c>
      <c r="CE47">
        <f>IF(BX47&gt;=22,1,0)</f>
        <v>1</v>
      </c>
      <c r="CF47" s="37">
        <f>IF(OR(CD47&gt;0,CE47&gt;0),1,0)</f>
        <v>1</v>
      </c>
      <c r="CG47" s="38">
        <f>IF(CG46&gt;=1.5,1,0)</f>
        <v>0</v>
      </c>
      <c r="CH47" s="15"/>
      <c r="CI47" s="184"/>
      <c r="CJ47" s="183"/>
      <c r="CK47" s="183"/>
      <c r="CL47" s="186"/>
      <c r="CM47" s="186"/>
      <c r="CN47" s="183"/>
      <c r="CO47" s="183"/>
      <c r="CP47" s="184"/>
      <c r="CQ47" s="185"/>
      <c r="CR47" s="185"/>
      <c r="CS47" s="185"/>
      <c r="CT47" s="148"/>
      <c r="CU47" s="180"/>
      <c r="CV47" s="174"/>
      <c r="CW47" s="182"/>
      <c r="CX47" s="148"/>
      <c r="CY47" s="148"/>
      <c r="CZ47" s="182"/>
      <c r="DA47" s="148"/>
      <c r="DB47" s="148"/>
      <c r="DC47" s="182"/>
      <c r="DD47" s="148"/>
      <c r="DE47" s="148"/>
      <c r="DF47" s="148"/>
      <c r="DG47" s="148"/>
      <c r="DH47" s="174"/>
      <c r="DI47" s="148"/>
      <c r="DJ47" s="148"/>
      <c r="DK47" s="182"/>
      <c r="DL47" s="148"/>
      <c r="DM47" s="148"/>
      <c r="DN47" s="148"/>
      <c r="DO47" s="164"/>
      <c r="DP47" s="174"/>
      <c r="DQ47" s="148"/>
      <c r="DR47" s="168"/>
      <c r="DS47" s="178"/>
      <c r="DT47" s="179"/>
      <c r="DU47" s="174"/>
      <c r="DV47" s="174"/>
      <c r="DW47" s="180"/>
      <c r="DX47" s="181"/>
      <c r="DY47" s="180"/>
      <c r="DZ47" s="174"/>
      <c r="EA47" s="174"/>
      <c r="EB47" s="175"/>
      <c r="EC47" s="176"/>
      <c r="ED47" s="164"/>
      <c r="EE47" s="164"/>
      <c r="EF47" s="164"/>
      <c r="EG47" s="164"/>
      <c r="EH47" s="164"/>
      <c r="EI47" s="172"/>
      <c r="EJ47" s="166"/>
      <c r="EK47" s="169"/>
      <c r="EL47" s="170"/>
      <c r="EM47" s="164"/>
      <c r="EN47" s="164"/>
      <c r="EO47" s="164"/>
      <c r="EP47" s="164"/>
      <c r="EQ47" s="164"/>
      <c r="ER47" s="166"/>
      <c r="ES47" s="168"/>
      <c r="ET47" s="164"/>
      <c r="EU47" s="165"/>
      <c r="EV47" s="170"/>
      <c r="EW47" s="148"/>
      <c r="EX47" s="148"/>
      <c r="EY47" s="148"/>
      <c r="EZ47" s="148"/>
      <c r="FA47" s="90">
        <f>IF(((FD46*60+FE46)-(FB46*60+FC46))-((I46*60+K46)-(E46*60+G46))&lt;-14,"エラー","")</f>
      </c>
      <c r="FB47" s="88"/>
    </row>
    <row r="48" spans="1:161" ht="10.5" customHeight="1" thickBot="1">
      <c r="A48" s="237"/>
      <c r="B48" s="226"/>
      <c r="C48" s="218"/>
      <c r="D48" s="219"/>
      <c r="E48" s="222"/>
      <c r="F48" s="205" t="s">
        <v>98</v>
      </c>
      <c r="G48" s="224"/>
      <c r="H48" s="210" t="s">
        <v>99</v>
      </c>
      <c r="I48" s="222"/>
      <c r="J48" s="205" t="s">
        <v>98</v>
      </c>
      <c r="K48" s="224"/>
      <c r="L48" s="205" t="s">
        <v>99</v>
      </c>
      <c r="M48" s="235"/>
      <c r="N48" s="214"/>
      <c r="O48" s="205">
        <f>IF(E48="","",IF(G48&gt;=45,E48+1,E48))</f>
      </c>
      <c r="P48" s="203" t="s">
        <v>98</v>
      </c>
      <c r="Q48" s="205">
        <f>IF(G48="","",IF(AND(G48&gt;=0,G48&lt;15),0,IF(AND(G48&gt;=15,G48&lt;30),30,IF(AND(G48&gt;=30,G48&lt;45),30,IF(AND(G48&gt;=45,G48&lt;=59),0)))))</f>
      </c>
      <c r="R48" s="199" t="s">
        <v>99</v>
      </c>
      <c r="S48" s="201">
        <f>IF(I48="","",IF(K48&gt;=45,I48+1,I48))</f>
      </c>
      <c r="T48" s="203" t="s">
        <v>98</v>
      </c>
      <c r="U48" s="205">
        <f>IF(K48="","",IF(AND(K48&gt;=0,K48&lt;15),0,IF(AND(K48&gt;=15,K48&lt;30),30,IF(AND(K48&gt;=30,K48&lt;45),30,IF(AND(K48&gt;=45,K48&lt;=59),0)))))</f>
      </c>
      <c r="V48" s="207" t="s">
        <v>99</v>
      </c>
      <c r="W48" s="209">
        <f>IF(AND(B46=B48-1,S46=24,U46=0,O48=0,Q48=0),"",IF(AND(O48="",Q48="",S48="",U48=""),"",DR48))</f>
      </c>
      <c r="X48" s="196">
        <f>IF(AND(B46+1=B48,S46=24,U46=0,O48=0,Q48=0),"",IF(AND(B48+1=B50,S48=24,U48=0,O50=0,Q50=0),IF(DT48&lt;1.5,DT48,1.5),IF(CH48=0,"",CH48)))</f>
      </c>
      <c r="Y48" s="197">
        <f>IF(AND(DY48=1,EB48=0.5),DR48,IF(AND(EB48&gt;0.5,EB48&lt;1),"",IF(EB48&lt;=0,"",EC48)))</f>
      </c>
      <c r="Z48" s="196">
        <f>IF(Y48="","",IF(DY48=1,IF(EB48&lt;=0,"",EB48),EJ48))</f>
      </c>
      <c r="AA48" s="198">
        <f>IF(ER48&lt;=0,"",IF(DX48=EK48,IF(OR(DX48=0,EK48=0),"",EL48),EL48))</f>
      </c>
      <c r="AB48" s="196">
        <f>IF(OR(AA48="",ER48=0),"",ER48)</f>
      </c>
      <c r="AC48" s="198">
        <f>IF(OR(EK48=EU48,EU48=0,EK48=0),"",EV48)</f>
      </c>
      <c r="AD48" s="187">
        <f>IF(AC48&gt;0,IF(ES48=0,"",ES48),"")</f>
      </c>
      <c r="AE48" s="228">
        <f>IF(FA48="エラー","実績エラー","")</f>
      </c>
      <c r="AF48" s="229"/>
      <c r="AG48" s="230"/>
      <c r="AH48" s="234">
        <f>IF(AND(FA49="エラー",U48&lt;&gt;""),"実績エラー","")</f>
      </c>
      <c r="AI48" s="234"/>
      <c r="AJ48" s="44"/>
      <c r="AK48" s="44"/>
      <c r="AL48" s="44"/>
      <c r="AM48" s="44"/>
      <c r="AN48" s="194">
        <f>SUM(M48:N49)</f>
        <v>0</v>
      </c>
      <c r="AO48" s="195">
        <f>SUM(X48,Z48,AB48,AD48)</f>
        <v>0</v>
      </c>
      <c r="AP48" s="194">
        <f>IF(AN48=AO48,0,1)</f>
        <v>0</v>
      </c>
      <c r="AQ48" s="44"/>
      <c r="AS48" s="148">
        <f>IF(W48=1,IF(X48=0.5,1,0),0)</f>
        <v>0</v>
      </c>
      <c r="AT48" s="148">
        <f>IF(W48=2,IF(X48=0.5,1,0),0)</f>
        <v>0</v>
      </c>
      <c r="AU48" s="148">
        <f>IF(W48=3,IF(X48=0.5,1,0),0)</f>
        <v>0</v>
      </c>
      <c r="AV48" s="148">
        <f>IF(W48=1,IF(X48=1,1,0),0)</f>
        <v>0</v>
      </c>
      <c r="AW48" s="148">
        <f>IF(W48=2,IF(X48=1,1,0),0)</f>
        <v>0</v>
      </c>
      <c r="AX48" s="148">
        <f>IF(W48=3,IF(X48=1,1,0),0)</f>
        <v>0</v>
      </c>
      <c r="AY48" s="148">
        <f>IF(W48=1,IF(X48=1.5,1,0),0)</f>
        <v>0</v>
      </c>
      <c r="AZ48" s="148">
        <f>IF(W48=2,IF(X48=1.5,1,0),0)</f>
        <v>0</v>
      </c>
      <c r="BA48" s="148">
        <f>IF(W48=3,IF(X48=1.5,1,0),0)</f>
        <v>0</v>
      </c>
      <c r="BB48" s="148">
        <f>IF(Y48=1,IF(Z48&gt;0,Z48/0.5,0),0)</f>
        <v>0</v>
      </c>
      <c r="BC48" s="148">
        <f>IF(Y48=2,IF(Z48&gt;0,Z48/0.5,0),0)</f>
        <v>0</v>
      </c>
      <c r="BD48" s="148">
        <f>IF(Y48=3,IF(Z48&gt;0,Z48/0.5,0),0)</f>
        <v>0</v>
      </c>
      <c r="BE48" s="148">
        <f>IF(AA48=1,IF(AB48&gt;0,AB48/0.5,0),0)</f>
        <v>0</v>
      </c>
      <c r="BF48" s="148">
        <f>IF(AA48=2,IF(AB48&gt;0,AB48/0.5,0),0)</f>
        <v>0</v>
      </c>
      <c r="BG48" s="148">
        <f>IF(AA48=3,IF(AB48&gt;0,AB48/0.5,0),0)</f>
        <v>0</v>
      </c>
      <c r="BH48" s="148">
        <f>IF(AC48=1,IF(AD48&gt;0,AD48/0.5,0),0)</f>
        <v>0</v>
      </c>
      <c r="BI48" s="148">
        <f>IF(AC48=2,IF(AD48&gt;0,AD48/0.5,0),0)</f>
        <v>0</v>
      </c>
      <c r="BJ48" s="148">
        <f>IF(AC48=3,IF(AD48&gt;0,AD48/0.5,0),0)</f>
        <v>0</v>
      </c>
      <c r="BL48" s="12">
        <f>IF(O48="","",O48)</f>
      </c>
      <c r="BM48" s="12">
        <f>IF(Q48="","",Q48)</f>
      </c>
      <c r="BN48" s="13"/>
      <c r="BO48" s="13" t="s">
        <v>58</v>
      </c>
      <c r="BP48" s="13" t="s">
        <v>100</v>
      </c>
      <c r="BQ48" s="13" t="s">
        <v>101</v>
      </c>
      <c r="BR48" s="13" t="s">
        <v>102</v>
      </c>
      <c r="BS48" s="13" t="s">
        <v>103</v>
      </c>
      <c r="BT48" s="13" t="s">
        <v>104</v>
      </c>
      <c r="BU48" s="13" t="s">
        <v>105</v>
      </c>
      <c r="BV48" s="13"/>
      <c r="BW48" s="14">
        <f>S48</f>
      </c>
      <c r="BX48" s="14">
        <f>IF(U48="","",U48)</f>
      </c>
      <c r="BZ48" t="s">
        <v>58</v>
      </c>
      <c r="CA48" t="s">
        <v>100</v>
      </c>
      <c r="CB48" t="s">
        <v>101</v>
      </c>
      <c r="CC48" t="s">
        <v>102</v>
      </c>
      <c r="CD48" t="s">
        <v>103</v>
      </c>
      <c r="CE48" t="s">
        <v>104</v>
      </c>
      <c r="CF48" t="s">
        <v>105</v>
      </c>
      <c r="CG48" s="15">
        <f>BY49-BN49</f>
        <v>0</v>
      </c>
      <c r="CH48" s="15">
        <f>IF(CG48&gt;1.5,1.5,CG48)</f>
        <v>0</v>
      </c>
      <c r="CI48" s="184">
        <f>IF(AND(CG49&gt;0,BN49=5,BN49&lt;8),1,0)</f>
        <v>0</v>
      </c>
      <c r="CJ48" s="183">
        <f>IF(AND(CG49&gt;0,BN49=5.5,BN49&lt;8),1,0)</f>
        <v>0</v>
      </c>
      <c r="CK48" s="183">
        <f>IF(AND(CG49&gt;0,BN49=7,BN49&lt;18),1,0)</f>
        <v>0</v>
      </c>
      <c r="CL48" s="186">
        <f>IF(AND(CG49&gt;0,BN49=7.5,BN49&lt;18),1,0)</f>
        <v>0</v>
      </c>
      <c r="CM48" s="186">
        <f>IF(AND(CG49&gt;0,BN49=17,BN49&lt;22),1,0)</f>
        <v>0</v>
      </c>
      <c r="CN48" s="183">
        <f>IF(AND(CG49&gt;0,BN49=17.5,BN49&lt;22),1,0)</f>
        <v>0</v>
      </c>
      <c r="CO48" s="183">
        <f>IF(AND(CG49&gt;0,BN49=21,BN49&lt;24),1,0)</f>
        <v>0</v>
      </c>
      <c r="CP48" s="184">
        <f>IF(AND(CG49&gt;0,BN49=21.5,BN49&lt;24),1,0)</f>
        <v>0</v>
      </c>
      <c r="CQ48" s="185">
        <f>IF(OR(CL48&gt;0,CM48&gt;0),1,0)</f>
        <v>0</v>
      </c>
      <c r="CR48" s="185">
        <f>IF(OR(CJ48&gt;0,CK48&gt;0,CN48&gt;0,CO48&gt;0),2,0)</f>
        <v>0</v>
      </c>
      <c r="CS48" s="185">
        <f>IF(OR(CI48&gt;0,CP48&gt;0),3,0)</f>
        <v>0</v>
      </c>
      <c r="CT48" s="180">
        <f>SUM(CQ48:CS49)</f>
        <v>0</v>
      </c>
      <c r="CU48" s="180">
        <f>IF(CT48=0,BV49,CT48)</f>
        <v>0</v>
      </c>
      <c r="CV48" s="174">
        <f>BN49+CH48</f>
        <v>0</v>
      </c>
      <c r="CW48" s="182">
        <f>IF(AND(CV48&gt;=8,CV48&lt;18),1,0)</f>
        <v>0</v>
      </c>
      <c r="CX48" s="148">
        <f>IF(AND(CV48&gt;=6,CV48&lt;8),1,0)</f>
        <v>0</v>
      </c>
      <c r="CY48" s="148">
        <f>IF(AND(CV48&gt;=18,CV48&lt;22),1,0)</f>
        <v>0</v>
      </c>
      <c r="CZ48" s="182">
        <f>IF(OR(CX48&gt;0,CY48&gt;0),2,0)</f>
        <v>0</v>
      </c>
      <c r="DA48" s="148">
        <f>IF(AND(CV48&gt;=0,CV48&lt;6),1,0)</f>
        <v>1</v>
      </c>
      <c r="DB48" s="148">
        <f>IF(CV48&gt;=22,1,0)</f>
        <v>0</v>
      </c>
      <c r="DC48" s="182">
        <f>IF(OR(DA48&gt;0,DB48&gt;0),3,0)</f>
        <v>3</v>
      </c>
      <c r="DD48" s="148">
        <f>SUM(CW48,CZ48,DC48)</f>
        <v>3</v>
      </c>
      <c r="DE48" s="148">
        <f>IF(OR(DL48&lt;=0.5,DL48=""),"",DD48)</f>
      </c>
      <c r="DF48" s="148"/>
      <c r="DG48" s="174">
        <f>CG48-CH48</f>
        <v>0</v>
      </c>
      <c r="DH48" s="174">
        <f>DG48</f>
        <v>0</v>
      </c>
      <c r="DI48" s="148"/>
      <c r="DJ48" s="148"/>
      <c r="DK48" s="182">
        <f>IF(AND(B46+1=B48,S46=24,U46=0,O48=0,Q48=0),DJ48,DG48)</f>
        <v>0</v>
      </c>
      <c r="DL48" s="148">
        <f>IF(AND(B48+1=B50,S48=24,U48=0,O50=0,Q50=0),IF(CG48+CG50&gt;=1.5,1.5,""),DH48)</f>
        <v>0</v>
      </c>
      <c r="DM48" s="171">
        <f>DO48-DN48</f>
        <v>0</v>
      </c>
      <c r="DN48" s="174">
        <f>BN49</f>
        <v>0</v>
      </c>
      <c r="DO48" s="164">
        <f>BY49</f>
        <v>0</v>
      </c>
      <c r="DP48" s="174">
        <f>DN48+DM48</f>
        <v>0</v>
      </c>
      <c r="DQ48" s="148">
        <f>IF(AND(DN48&lt;=6,DN48&gt;=0),1,IF(AND(DN48&lt;=8,DN48&gt;6),2,IF(AND(DN48&lt;=18,DN48&gt;8),3,IF(AND(DN48&lt;=DP2249&gt;18),4,IF(AND(DN48&lt;=24,DN48&gt;22),5,0)))))</f>
        <v>1</v>
      </c>
      <c r="DR48" s="168">
        <f>IF(DU48&lt;0,CU48,IF(OR(DQ48=1,DQ48=5),3,IF(OR(DQ48=2,DQ48=4),2,1)))</f>
        <v>3</v>
      </c>
      <c r="DS48" s="177">
        <f>CH48</f>
        <v>0</v>
      </c>
      <c r="DT48" s="179">
        <f>IF(DY50=1,IF(AND(DS50&gt;=0.5,DS50&lt;1.5),DS48+DS50,1.5),DS48)</f>
        <v>0</v>
      </c>
      <c r="DU48" s="174">
        <f>ED48-DS48-DN48</f>
        <v>6</v>
      </c>
      <c r="DV48" s="174">
        <f>DM48-DS48-DU48</f>
        <v>-6</v>
      </c>
      <c r="DW48" s="180">
        <f>IF(DU48&lt;=0,DQ48+1,DQ48)</f>
        <v>1</v>
      </c>
      <c r="DX48" s="181">
        <f>IF(OR(DW48=1,DW48=5),3,IF(OR(DW48=2,DW48=4),2,1))</f>
        <v>3</v>
      </c>
      <c r="DY48" s="180">
        <f>IF(AND(B46=B48-1,S46=24,U46=0,O48=0,Q48=0),1,0)</f>
        <v>0</v>
      </c>
      <c r="DZ48" s="174">
        <f>IF(DY48=1,IF(DN46=22.5,0,IF(DN46=23,0.5,IF(DN46=23.5,1,0))),0)</f>
        <v>0</v>
      </c>
      <c r="EA48" s="174">
        <f>IF(DY48=1,EJ48-DZ48,0)</f>
        <v>0</v>
      </c>
      <c r="EB48" s="175">
        <f>IF(DY48=1,EA48+DS48,EJ48)</f>
        <v>0</v>
      </c>
      <c r="EC48" s="176">
        <f>IF(DU48&lt;0,DX48,IF(OR(DW48=1,DW48=5),3,IF(OR(DW48=2,DW48=4),2,1)))</f>
        <v>3</v>
      </c>
      <c r="ED48" s="164">
        <f>IF(DQ48=1,6,IF(DQ48=2,8,IF(DQ48=3,18,IF(DQ48=4,22,IF(DQ48=5,24)))))</f>
        <v>6</v>
      </c>
      <c r="EE48" s="164">
        <f>DN48+CH48</f>
        <v>0</v>
      </c>
      <c r="EF48" s="164">
        <f>DO48</f>
        <v>0</v>
      </c>
      <c r="EG48" s="164">
        <f>IF(DW48=1,6,IF(DW48=2,8,IF(DW48=3,18,IF(DW48=4,22,IF(DW48=5,24)))))</f>
        <v>6</v>
      </c>
      <c r="EH48" s="164">
        <f>IF(EG48&gt;EF48,EI48,0)</f>
        <v>6</v>
      </c>
      <c r="EI48" s="172">
        <f>EG48-EE48</f>
        <v>6</v>
      </c>
      <c r="EJ48" s="166">
        <f>IF(EG48&lt;EF48,EI48,EF48-EE48)</f>
        <v>0</v>
      </c>
      <c r="EK48" s="169">
        <f>IF(DM48-(DS48+EI48)&gt;0,DW48+1,0)</f>
        <v>0</v>
      </c>
      <c r="EL48" s="170">
        <f>IF(OR(EK48=1,EK48=5),3,IF(OR(EK48=2,EK48=4),2,1))</f>
        <v>1</v>
      </c>
      <c r="EM48" s="164">
        <f>DS48+EI48</f>
        <v>6</v>
      </c>
      <c r="EN48" s="164">
        <f>DM48-EM48</f>
        <v>-6</v>
      </c>
      <c r="EO48" s="164" t="b">
        <f>IF(EK48=1,0,IF(EK48=2,6,IF(EK48=3,8,IF(EK48=4,18,IF(EK48=5,22)))))</f>
        <v>0</v>
      </c>
      <c r="EP48" s="164" t="b">
        <f>IF(EK48=1,6,IF(EK48=2,8,IF(EK48=3,18,IF(EK48=4,22,IF(EK48=5,24)))))</f>
        <v>0</v>
      </c>
      <c r="EQ48" s="164">
        <f>EN48+EO48</f>
        <v>-6</v>
      </c>
      <c r="ER48" s="166">
        <f>IF(EN48&lt;0,0,IF(EP48-EO48&lt;EN48,EP48-EO48,EN48))</f>
        <v>0</v>
      </c>
      <c r="ES48" s="167">
        <f>IF(EQ48-EP48&gt;0,EQ48-EP48,0)</f>
        <v>0</v>
      </c>
      <c r="ET48" s="164">
        <f>IF(ES48&gt;0,EP48,0)</f>
        <v>0</v>
      </c>
      <c r="EU48" s="165">
        <f>IF(ET48=6,2,IF(ET48=8,3,IF(ET48=18,4,IF(ET48=22,5,0))))</f>
        <v>0</v>
      </c>
      <c r="EV48" s="170">
        <f>IF(OR(EU48=1,EU48=5),3,IF(OR(EU48=2,EU48=4),2,1))</f>
        <v>1</v>
      </c>
      <c r="EW48" s="171">
        <f>IF(X48="",0,X48)+IF(Z48="",0,Z48)+IF(AB48="",0,AB48)+IF(AD48="",0,AD48)</f>
        <v>0</v>
      </c>
      <c r="EX48" s="171">
        <f>DM48</f>
        <v>0</v>
      </c>
      <c r="EY48" s="148" t="str">
        <f>IF(EW48=EX48,"一致","不一致")</f>
        <v>一致</v>
      </c>
      <c r="EZ48" s="148" t="str">
        <f>IF(AND(B46+1=B48,S46=24,U46=0,O48=0,Q48=0),IF(EW46+EW48=EX46+EX48,"前行と合わせて一致","前行と合わせて不一致"),"非該当")</f>
        <v>非該当</v>
      </c>
      <c r="FA48" s="90">
        <f>IF(((FD48*60+FE48)-(FB48*60+FC48))-((I48*60+K48)-(E48*60+G48))&gt;15,"エラー","")</f>
      </c>
      <c r="FB48" s="88" t="str">
        <f>IF(E48="","0",IF(G48&gt;=45,E48+1,E48))</f>
        <v>0</v>
      </c>
      <c r="FC48" t="str">
        <f>IF(G48="","0",IF(AND(G48&gt;=0,G48&lt;15),0,IF(AND(G48&gt;=15,G48&lt;30),30,IF(AND(G48&gt;=30,G48&lt;45),30,IF(AND(G48&gt;=45,G48&lt;=59),0)))))</f>
        <v>0</v>
      </c>
      <c r="FD48" t="str">
        <f>IF(I48="","0",IF(K48&gt;=45,I48+1,I48))</f>
        <v>0</v>
      </c>
      <c r="FE48" t="str">
        <f>IF(K48="","0",IF(AND(K48&gt;=0,K48&lt;15),0,IF(AND(K48&gt;=15,K48&lt;30),30,IF(AND(K48&gt;=30,K48&lt;45),30,IF(AND(K48&gt;=45,K48&lt;=59),0)))))</f>
        <v>0</v>
      </c>
    </row>
    <row r="49" spans="1:158" ht="10.5" customHeight="1" thickBot="1">
      <c r="A49" s="238"/>
      <c r="B49" s="227"/>
      <c r="C49" s="220"/>
      <c r="D49" s="221"/>
      <c r="E49" s="220"/>
      <c r="F49" s="223"/>
      <c r="G49" s="225"/>
      <c r="H49" s="211"/>
      <c r="I49" s="220"/>
      <c r="J49" s="223"/>
      <c r="K49" s="225"/>
      <c r="L49" s="223"/>
      <c r="M49" s="236"/>
      <c r="N49" s="215"/>
      <c r="O49" s="206"/>
      <c r="P49" s="204"/>
      <c r="Q49" s="206"/>
      <c r="R49" s="200"/>
      <c r="S49" s="202"/>
      <c r="T49" s="204"/>
      <c r="U49" s="206"/>
      <c r="V49" s="208"/>
      <c r="W49" s="209"/>
      <c r="X49" s="196"/>
      <c r="Y49" s="197"/>
      <c r="Z49" s="196"/>
      <c r="AA49" s="198"/>
      <c r="AB49" s="196"/>
      <c r="AC49" s="198"/>
      <c r="AD49" s="187"/>
      <c r="AE49" s="231"/>
      <c r="AF49" s="232"/>
      <c r="AG49" s="233"/>
      <c r="AH49" s="234"/>
      <c r="AI49" s="234"/>
      <c r="AJ49" s="44"/>
      <c r="AK49" s="44"/>
      <c r="AL49" s="44"/>
      <c r="AM49" s="44"/>
      <c r="AN49" s="194"/>
      <c r="AO49" s="194"/>
      <c r="AP49" s="194"/>
      <c r="AQ49" s="44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L49" s="33">
        <f>BL48</f>
      </c>
      <c r="BM49" s="34">
        <f>IF(BM48="","",BM48/60)</f>
      </c>
      <c r="BN49" s="34">
        <f>SUM(BL49:BM49)</f>
        <v>0</v>
      </c>
      <c r="BO49" s="35">
        <f>IF(AND(BN49&gt;=8,BN49&lt;18),1,0)</f>
        <v>0</v>
      </c>
      <c r="BP49" s="13">
        <f>IF(AND(BL49&gt;=6,BL49&lt;8),1,0)</f>
        <v>0</v>
      </c>
      <c r="BQ49" s="13">
        <f>IF(AND(BL49&gt;=18,BL49&lt;22),1,0)</f>
        <v>0</v>
      </c>
      <c r="BR49" s="35">
        <f>IF(OR(BP49&gt;0,BQ49&gt;0),1,0)</f>
        <v>0</v>
      </c>
      <c r="BS49" s="13">
        <f>IF(AND(BL49&gt;=0,BL49&lt;6),1,0)</f>
        <v>0</v>
      </c>
      <c r="BT49" s="13">
        <f>IF(AND(BL49&gt;=22,BL49&lt;=24),1,0)</f>
        <v>0</v>
      </c>
      <c r="BU49" s="35">
        <f>IF(OR(BS49&gt;0,BT49&gt;0),1,0)</f>
        <v>0</v>
      </c>
      <c r="BV49" s="36">
        <f>IF(OR(BO49&gt;0),1,IF(BR49&gt;0,2,IF(BU49=0,0,3)))</f>
        <v>0</v>
      </c>
      <c r="BW49">
        <f>BW48</f>
      </c>
      <c r="BX49">
        <f>IF(BX48="","",BX48/60)</f>
      </c>
      <c r="BY49" s="4">
        <f>SUM(BW49:BX49)</f>
        <v>0</v>
      </c>
      <c r="BZ49" s="37">
        <f>IF(AND(BW49&gt;=8,BW49&lt;18),1,0)</f>
        <v>0</v>
      </c>
      <c r="CA49">
        <f>IF(AND(BW49&gt;=6,BW49&lt;8),1,0)</f>
        <v>0</v>
      </c>
      <c r="CB49">
        <f>IF(AND(BW49&gt;=18,BW49&lt;22),1,0)</f>
        <v>0</v>
      </c>
      <c r="CC49" s="37">
        <f>IF(OR(CA49&gt;0,CB49&gt;0),1,0)</f>
        <v>0</v>
      </c>
      <c r="CD49">
        <f>IF(AND(BW49&gt;=0,BW49&lt;6),1,0)</f>
        <v>0</v>
      </c>
      <c r="CE49">
        <f>IF(BX49&gt;=22,1,0)</f>
        <v>1</v>
      </c>
      <c r="CF49" s="37">
        <f>IF(OR(CD49&gt;0,CE49&gt;0),1,0)</f>
        <v>1</v>
      </c>
      <c r="CG49" s="38">
        <f>IF(CG48&gt;=1.5,1,0)</f>
        <v>0</v>
      </c>
      <c r="CH49" s="15"/>
      <c r="CI49" s="184"/>
      <c r="CJ49" s="183"/>
      <c r="CK49" s="183"/>
      <c r="CL49" s="186"/>
      <c r="CM49" s="186"/>
      <c r="CN49" s="183"/>
      <c r="CO49" s="183"/>
      <c r="CP49" s="184"/>
      <c r="CQ49" s="185"/>
      <c r="CR49" s="185"/>
      <c r="CS49" s="185"/>
      <c r="CT49" s="148"/>
      <c r="CU49" s="180"/>
      <c r="CV49" s="174"/>
      <c r="CW49" s="182"/>
      <c r="CX49" s="148"/>
      <c r="CY49" s="148"/>
      <c r="CZ49" s="182"/>
      <c r="DA49" s="148"/>
      <c r="DB49" s="148"/>
      <c r="DC49" s="182"/>
      <c r="DD49" s="148"/>
      <c r="DE49" s="148"/>
      <c r="DF49" s="148"/>
      <c r="DG49" s="148"/>
      <c r="DH49" s="174"/>
      <c r="DI49" s="148"/>
      <c r="DJ49" s="148"/>
      <c r="DK49" s="182"/>
      <c r="DL49" s="148"/>
      <c r="DM49" s="148"/>
      <c r="DN49" s="148"/>
      <c r="DO49" s="164"/>
      <c r="DP49" s="174"/>
      <c r="DQ49" s="148"/>
      <c r="DR49" s="168"/>
      <c r="DS49" s="178"/>
      <c r="DT49" s="179"/>
      <c r="DU49" s="174"/>
      <c r="DV49" s="174"/>
      <c r="DW49" s="180"/>
      <c r="DX49" s="181"/>
      <c r="DY49" s="180"/>
      <c r="DZ49" s="174"/>
      <c r="EA49" s="174"/>
      <c r="EB49" s="175"/>
      <c r="EC49" s="176"/>
      <c r="ED49" s="164"/>
      <c r="EE49" s="164"/>
      <c r="EF49" s="164"/>
      <c r="EG49" s="164"/>
      <c r="EH49" s="164"/>
      <c r="EI49" s="172"/>
      <c r="EJ49" s="166"/>
      <c r="EK49" s="169"/>
      <c r="EL49" s="170"/>
      <c r="EM49" s="164"/>
      <c r="EN49" s="164"/>
      <c r="EO49" s="164"/>
      <c r="EP49" s="164"/>
      <c r="EQ49" s="164"/>
      <c r="ER49" s="166"/>
      <c r="ES49" s="168"/>
      <c r="ET49" s="164"/>
      <c r="EU49" s="165"/>
      <c r="EV49" s="170"/>
      <c r="EW49" s="148"/>
      <c r="EX49" s="148"/>
      <c r="EY49" s="148"/>
      <c r="EZ49" s="148"/>
      <c r="FA49" s="90">
        <f>IF(((FD48*60+FE48)-(FB48*60+FC48))-((I48*60+K48)-(E48*60+G48))&lt;-14,"エラー","")</f>
      </c>
      <c r="FB49" s="88"/>
    </row>
    <row r="50" spans="1:161" ht="10.5" customHeight="1" thickBot="1">
      <c r="A50" s="237"/>
      <c r="B50" s="226"/>
      <c r="C50" s="218"/>
      <c r="D50" s="219"/>
      <c r="E50" s="222"/>
      <c r="F50" s="205" t="s">
        <v>98</v>
      </c>
      <c r="G50" s="224"/>
      <c r="H50" s="210" t="s">
        <v>99</v>
      </c>
      <c r="I50" s="222"/>
      <c r="J50" s="205" t="s">
        <v>98</v>
      </c>
      <c r="K50" s="224"/>
      <c r="L50" s="205" t="s">
        <v>99</v>
      </c>
      <c r="M50" s="235"/>
      <c r="N50" s="214"/>
      <c r="O50" s="205">
        <f>IF(E50="","",IF(G50&gt;=45,E50+1,E50))</f>
      </c>
      <c r="P50" s="203" t="s">
        <v>98</v>
      </c>
      <c r="Q50" s="205">
        <f>IF(G50="","",IF(AND(G50&gt;=0,G50&lt;15),0,IF(AND(G50&gt;=15,G50&lt;30),30,IF(AND(G50&gt;=30,G50&lt;45),30,IF(AND(G50&gt;=45,G50&lt;=59),0)))))</f>
      </c>
      <c r="R50" s="199" t="s">
        <v>99</v>
      </c>
      <c r="S50" s="201">
        <f>IF(I50="","",IF(K50&gt;=45,I50+1,I50))</f>
      </c>
      <c r="T50" s="203" t="s">
        <v>98</v>
      </c>
      <c r="U50" s="205">
        <f>IF(K50="","",IF(AND(K50&gt;=0,K50&lt;15),0,IF(AND(K50&gt;=15,K50&lt;30),30,IF(AND(K50&gt;=30,K50&lt;45),30,IF(AND(K50&gt;=45,K50&lt;=59),0)))))</f>
      </c>
      <c r="V50" s="207" t="s">
        <v>99</v>
      </c>
      <c r="W50" s="209">
        <f>IF(AND(B48=B50-1,S48=24,U48=0,O50=0,Q50=0),"",IF(AND(O50="",Q50="",S50="",U50=""),"",DR50))</f>
      </c>
      <c r="X50" s="196">
        <f>IF(AND(B48+1=B50,S48=24,U48=0,O50=0,Q50=0),"",IF(AND(B50+1=B52,S50=24,U50=0,O52=0,Q52=0),IF(DT50&lt;1.5,DT50,1.5),IF(CH50=0,"",CH50)))</f>
      </c>
      <c r="Y50" s="197">
        <f>IF(AND(DY50=1,EB50=0.5),DR50,IF(AND(EB50&gt;0.5,EB50&lt;1),"",IF(EB50&lt;=0,"",EC50)))</f>
      </c>
      <c r="Z50" s="196">
        <f>IF(Y50="","",IF(DY50=1,IF(EB50&lt;=0,"",EB50),EJ50))</f>
      </c>
      <c r="AA50" s="198">
        <f>IF(ER50&lt;=0,"",IF(DX50=EK50,IF(OR(DX50=0,EK50=0),"",EL50),EL50))</f>
      </c>
      <c r="AB50" s="196">
        <f>IF(OR(AA50="",ER50=0),"",ER50)</f>
      </c>
      <c r="AC50" s="198">
        <f>IF(OR(EK50=EU50,EU50=0,EK50=0),"",EV50)</f>
      </c>
      <c r="AD50" s="187">
        <f>IF(AC50&gt;0,IF(ES50=0,"",ES50),"")</f>
      </c>
      <c r="AE50" s="228">
        <f>IF(FA50="エラー","実績エラー","")</f>
      </c>
      <c r="AF50" s="229"/>
      <c r="AG50" s="230"/>
      <c r="AH50" s="234">
        <f>IF(AND(FA51="エラー",U50&lt;&gt;""),"実績エラー","")</f>
      </c>
      <c r="AI50" s="234"/>
      <c r="AJ50" s="44"/>
      <c r="AK50" s="44"/>
      <c r="AL50" s="44"/>
      <c r="AM50" s="44"/>
      <c r="AN50" s="194">
        <f>SUM(M50:N51)</f>
        <v>0</v>
      </c>
      <c r="AO50" s="195">
        <f>SUM(X50,Z50,AB50,AD50)</f>
        <v>0</v>
      </c>
      <c r="AP50" s="194">
        <f>IF(AN50=AO50,0,1)</f>
        <v>0</v>
      </c>
      <c r="AQ50" s="44"/>
      <c r="AS50" s="148">
        <f>IF(W50=1,IF(X50=0.5,1,0),0)</f>
        <v>0</v>
      </c>
      <c r="AT50" s="148">
        <f>IF(W50=2,IF(X50=0.5,1,0),0)</f>
        <v>0</v>
      </c>
      <c r="AU50" s="148">
        <f>IF(W50=3,IF(X50=0.5,1,0),0)</f>
        <v>0</v>
      </c>
      <c r="AV50" s="148">
        <f>IF(W50=1,IF(X50=1,1,0),0)</f>
        <v>0</v>
      </c>
      <c r="AW50" s="148">
        <f>IF(W50=2,IF(X50=1,1,0),0)</f>
        <v>0</v>
      </c>
      <c r="AX50" s="148">
        <f>IF(W50=3,IF(X50=1,1,0),0)</f>
        <v>0</v>
      </c>
      <c r="AY50" s="148">
        <f>IF(W50=1,IF(X50=1.5,1,0),0)</f>
        <v>0</v>
      </c>
      <c r="AZ50" s="148">
        <f>IF(W50=2,IF(X50=1.5,1,0),0)</f>
        <v>0</v>
      </c>
      <c r="BA50" s="148">
        <f>IF(W50=3,IF(X50=1.5,1,0),0)</f>
        <v>0</v>
      </c>
      <c r="BB50" s="148">
        <f>IF(Y50=1,IF(Z50&gt;0,Z50/0.5,0),0)</f>
        <v>0</v>
      </c>
      <c r="BC50" s="148">
        <f>IF(Y50=2,IF(Z50&gt;0,Z50/0.5,0),0)</f>
        <v>0</v>
      </c>
      <c r="BD50" s="148">
        <f>IF(Y50=3,IF(Z50&gt;0,Z50/0.5,0),0)</f>
        <v>0</v>
      </c>
      <c r="BE50" s="148">
        <f>IF(AA50=1,IF(AB50&gt;0,AB50/0.5,0),0)</f>
        <v>0</v>
      </c>
      <c r="BF50" s="148">
        <f>IF(AA50=2,IF(AB50&gt;0,AB50/0.5,0),0)</f>
        <v>0</v>
      </c>
      <c r="BG50" s="148">
        <f>IF(AA50=3,IF(AB50&gt;0,AB50/0.5,0),0)</f>
        <v>0</v>
      </c>
      <c r="BH50" s="148">
        <f>IF(AC50=1,IF(AD50&gt;0,AD50/0.5,0),0)</f>
        <v>0</v>
      </c>
      <c r="BI50" s="148">
        <f>IF(AC50=2,IF(AD50&gt;0,AD50/0.5,0),0)</f>
        <v>0</v>
      </c>
      <c r="BJ50" s="148">
        <f>IF(AC50=3,IF(AD50&gt;0,AD50/0.5,0),0)</f>
        <v>0</v>
      </c>
      <c r="BL50" s="12">
        <f>IF(O50="","",O50)</f>
      </c>
      <c r="BM50" s="12">
        <f>IF(Q50="","",Q50)</f>
      </c>
      <c r="BN50" s="13"/>
      <c r="BO50" s="13" t="s">
        <v>58</v>
      </c>
      <c r="BP50" s="13" t="s">
        <v>100</v>
      </c>
      <c r="BQ50" s="13" t="s">
        <v>101</v>
      </c>
      <c r="BR50" s="13" t="s">
        <v>102</v>
      </c>
      <c r="BS50" s="13" t="s">
        <v>103</v>
      </c>
      <c r="BT50" s="13" t="s">
        <v>104</v>
      </c>
      <c r="BU50" s="13" t="s">
        <v>105</v>
      </c>
      <c r="BV50" s="13"/>
      <c r="BW50" s="14">
        <f>S50</f>
      </c>
      <c r="BX50" s="14">
        <f>IF(U50="","",U50)</f>
      </c>
      <c r="BZ50" t="s">
        <v>58</v>
      </c>
      <c r="CA50" t="s">
        <v>100</v>
      </c>
      <c r="CB50" t="s">
        <v>101</v>
      </c>
      <c r="CC50" t="s">
        <v>102</v>
      </c>
      <c r="CD50" t="s">
        <v>103</v>
      </c>
      <c r="CE50" t="s">
        <v>104</v>
      </c>
      <c r="CF50" t="s">
        <v>105</v>
      </c>
      <c r="CG50" s="15">
        <f>BY51-BN51</f>
        <v>0</v>
      </c>
      <c r="CH50" s="15">
        <f>IF(CG50&gt;1.5,1.5,CG50)</f>
        <v>0</v>
      </c>
      <c r="CI50" s="184">
        <f>IF(AND(CG51&gt;0,BN51=5,BN51&lt;8),1,0)</f>
        <v>0</v>
      </c>
      <c r="CJ50" s="183">
        <f>IF(AND(CG51&gt;0,BN51=5.5,BN51&lt;8),1,0)</f>
        <v>0</v>
      </c>
      <c r="CK50" s="183">
        <f>IF(AND(CG51&gt;0,BN51=7,BN51&lt;18),1,0)</f>
        <v>0</v>
      </c>
      <c r="CL50" s="186">
        <f>IF(AND(CG51&gt;0,BN51=7.5,BN51&lt;18),1,0)</f>
        <v>0</v>
      </c>
      <c r="CM50" s="186">
        <f>IF(AND(CG51&gt;0,BN51=17,BN51&lt;22),1,0)</f>
        <v>0</v>
      </c>
      <c r="CN50" s="183">
        <f>IF(AND(CG51&gt;0,BN51=17.5,BN51&lt;22),1,0)</f>
        <v>0</v>
      </c>
      <c r="CO50" s="183">
        <f>IF(AND(CG51&gt;0,BN51=21,BN51&lt;24),1,0)</f>
        <v>0</v>
      </c>
      <c r="CP50" s="184">
        <f>IF(AND(CG51&gt;0,BN51=21.5,BN51&lt;24),1,0)</f>
        <v>0</v>
      </c>
      <c r="CQ50" s="185">
        <f>IF(OR(CL50&gt;0,CM50&gt;0),1,0)</f>
        <v>0</v>
      </c>
      <c r="CR50" s="185">
        <f>IF(OR(CJ50&gt;0,CK50&gt;0,CN50&gt;0,CO50&gt;0),2,0)</f>
        <v>0</v>
      </c>
      <c r="CS50" s="185">
        <f>IF(OR(CI50&gt;0,CP50&gt;0),3,0)</f>
        <v>0</v>
      </c>
      <c r="CT50" s="180">
        <f>SUM(CQ50:CS51)</f>
        <v>0</v>
      </c>
      <c r="CU50" s="180">
        <f>IF(CT50=0,BV51,CT50)</f>
        <v>0</v>
      </c>
      <c r="CV50" s="174">
        <f>BN51+CH50</f>
        <v>0</v>
      </c>
      <c r="CW50" s="182">
        <f>IF(AND(CV50&gt;=8,CV50&lt;18),1,0)</f>
        <v>0</v>
      </c>
      <c r="CX50" s="148">
        <f>IF(AND(CV50&gt;=6,CV50&lt;8),1,0)</f>
        <v>0</v>
      </c>
      <c r="CY50" s="148">
        <f>IF(AND(CV50&gt;=18,CV50&lt;22),1,0)</f>
        <v>0</v>
      </c>
      <c r="CZ50" s="182">
        <f>IF(OR(CX50&gt;0,CY50&gt;0),2,0)</f>
        <v>0</v>
      </c>
      <c r="DA50" s="148">
        <f>IF(AND(CV50&gt;=0,CV50&lt;6),1,0)</f>
        <v>1</v>
      </c>
      <c r="DB50" s="148">
        <f>IF(CV50&gt;=22,1,0)</f>
        <v>0</v>
      </c>
      <c r="DC50" s="182">
        <f>IF(OR(DA50&gt;0,DB50&gt;0),3,0)</f>
        <v>3</v>
      </c>
      <c r="DD50" s="148">
        <f>SUM(CW50,CZ50,DC50)</f>
        <v>3</v>
      </c>
      <c r="DE50" s="148">
        <f>IF(OR(DL50&lt;=0.5,DL50=""),"",DD50)</f>
      </c>
      <c r="DF50" s="148"/>
      <c r="DG50" s="174">
        <f>CG50-CH50</f>
        <v>0</v>
      </c>
      <c r="DH50" s="174">
        <f>DG50</f>
        <v>0</v>
      </c>
      <c r="DI50" s="148"/>
      <c r="DJ50" s="148"/>
      <c r="DK50" s="182">
        <f>IF(AND(B48+1=B50,S48=24,U48=0,O50=0,Q50=0),DJ50,DG50)</f>
        <v>0</v>
      </c>
      <c r="DL50" s="148">
        <f>IF(AND(B50+1=B52,S50=24,U50=0,O52=0,Q52=0),IF(CG50+CG52&gt;=1.5,1.5,""),DH50)</f>
        <v>0</v>
      </c>
      <c r="DM50" s="171">
        <f>DO50-DN50</f>
        <v>0</v>
      </c>
      <c r="DN50" s="174">
        <f>BN51</f>
        <v>0</v>
      </c>
      <c r="DO50" s="164">
        <f>BY51</f>
        <v>0</v>
      </c>
      <c r="DP50" s="174">
        <f>DN50+DM50</f>
        <v>0</v>
      </c>
      <c r="DQ50" s="148">
        <f>IF(AND(DN50&lt;=6,DN50&gt;=0),1,IF(AND(DN50&lt;=8,DN50&gt;6),2,IF(AND(DN50&lt;=18,DN50&gt;8),3,IF(AND(DN50&lt;=DP2251&gt;18),4,IF(AND(DN50&lt;=24,DN50&gt;22),5,0)))))</f>
        <v>1</v>
      </c>
      <c r="DR50" s="168">
        <f>IF(DU50&lt;0,CU50,IF(OR(DQ50=1,DQ50=5),3,IF(OR(DQ50=2,DQ50=4),2,1)))</f>
        <v>3</v>
      </c>
      <c r="DS50" s="177">
        <f>CH50</f>
        <v>0</v>
      </c>
      <c r="DT50" s="179">
        <f>IF(DY52=1,IF(AND(DS52&gt;=0.5,DS52&lt;1.5),DS50+DS52,1.5),DS50)</f>
        <v>0</v>
      </c>
      <c r="DU50" s="174">
        <f>ED50-DS50-DN50</f>
        <v>6</v>
      </c>
      <c r="DV50" s="174">
        <f>DM50-DS50-DU50</f>
        <v>-6</v>
      </c>
      <c r="DW50" s="180">
        <f>IF(DU50&lt;=0,DQ50+1,DQ50)</f>
        <v>1</v>
      </c>
      <c r="DX50" s="181">
        <f>IF(OR(DW50=1,DW50=5),3,IF(OR(DW50=2,DW50=4),2,1))</f>
        <v>3</v>
      </c>
      <c r="DY50" s="180">
        <f>IF(AND(B48=B50-1,S48=24,U48=0,O50=0,Q50=0),1,0)</f>
        <v>0</v>
      </c>
      <c r="DZ50" s="174">
        <f>IF(DY50=1,IF(DN48=22.5,0,IF(DN48=23,0.5,IF(DN48=23.5,1,0))),0)</f>
        <v>0</v>
      </c>
      <c r="EA50" s="174">
        <f>IF(DY50=1,EJ50-DZ50,0)</f>
        <v>0</v>
      </c>
      <c r="EB50" s="175">
        <f>IF(DY50=1,EA50+DS50,EJ50)</f>
        <v>0</v>
      </c>
      <c r="EC50" s="176">
        <f>IF(DU50&lt;0,DX50,IF(OR(DW50=1,DW50=5),3,IF(OR(DW50=2,DW50=4),2,1)))</f>
        <v>3</v>
      </c>
      <c r="ED50" s="164">
        <f>IF(DQ50=1,6,IF(DQ50=2,8,IF(DQ50=3,18,IF(DQ50=4,22,IF(DQ50=5,24)))))</f>
        <v>6</v>
      </c>
      <c r="EE50" s="164">
        <f>DN50+CH50</f>
        <v>0</v>
      </c>
      <c r="EF50" s="164">
        <f>DO50</f>
        <v>0</v>
      </c>
      <c r="EG50" s="164">
        <f>IF(DW50=1,6,IF(DW50=2,8,IF(DW50=3,18,IF(DW50=4,22,IF(DW50=5,24)))))</f>
        <v>6</v>
      </c>
      <c r="EH50" s="164">
        <f>IF(EG50&gt;EF50,EI50,0)</f>
        <v>6</v>
      </c>
      <c r="EI50" s="172">
        <f>EG50-EE50</f>
        <v>6</v>
      </c>
      <c r="EJ50" s="166">
        <f>IF(EG50&lt;EF50,EI50,EF50-EE50)</f>
        <v>0</v>
      </c>
      <c r="EK50" s="169">
        <f>IF(DM50-(DS50+EI50)&gt;0,DW50+1,0)</f>
        <v>0</v>
      </c>
      <c r="EL50" s="170">
        <f>IF(OR(EK50=1,EK50=5),3,IF(OR(EK50=2,EK50=4),2,1))</f>
        <v>1</v>
      </c>
      <c r="EM50" s="164">
        <f>DS50+EI50</f>
        <v>6</v>
      </c>
      <c r="EN50" s="164">
        <f>DM50-EM50</f>
        <v>-6</v>
      </c>
      <c r="EO50" s="164" t="b">
        <f>IF(EK50=1,0,IF(EK50=2,6,IF(EK50=3,8,IF(EK50=4,18,IF(EK50=5,22)))))</f>
        <v>0</v>
      </c>
      <c r="EP50" s="164" t="b">
        <f>IF(EK50=1,6,IF(EK50=2,8,IF(EK50=3,18,IF(EK50=4,22,IF(EK50=5,24)))))</f>
        <v>0</v>
      </c>
      <c r="EQ50" s="164">
        <f>EN50+EO50</f>
        <v>-6</v>
      </c>
      <c r="ER50" s="166">
        <f>IF(EN50&lt;0,0,IF(EP50-EO50&lt;EN50,EP50-EO50,EN50))</f>
        <v>0</v>
      </c>
      <c r="ES50" s="167">
        <f>IF(EQ50-EP50&gt;0,EQ50-EP50,0)</f>
        <v>0</v>
      </c>
      <c r="ET50" s="164">
        <f>IF(ES50&gt;0,EP50,0)</f>
        <v>0</v>
      </c>
      <c r="EU50" s="165">
        <f>IF(ET50=6,2,IF(ET50=8,3,IF(ET50=18,4,IF(ET50=22,5,0))))</f>
        <v>0</v>
      </c>
      <c r="EV50" s="170">
        <f>IF(OR(EU50=1,EU50=5),3,IF(OR(EU50=2,EU50=4),2,1))</f>
        <v>1</v>
      </c>
      <c r="EW50" s="171">
        <f>IF(X50="",0,X50)+IF(Z50="",0,Z50)+IF(AB50="",0,AB50)+IF(AD50="",0,AD50)</f>
        <v>0</v>
      </c>
      <c r="EX50" s="171">
        <f>DM50</f>
        <v>0</v>
      </c>
      <c r="EY50" s="148" t="str">
        <f>IF(EW50=EX50,"一致","不一致")</f>
        <v>一致</v>
      </c>
      <c r="EZ50" s="148" t="str">
        <f>IF(AND(B48+1=B50,S48=24,U48=0,O50=0,Q50=0),IF(EW48+EW50=EX48+EX50,"前行と合わせて一致","前行と合わせて不一致"),"非該当")</f>
        <v>非該当</v>
      </c>
      <c r="FA50" s="90">
        <f>IF(((FD50*60+FE50)-(FB50*60+FC50))-((I50*60+K50)-(E50*60+G50))&gt;15,"エラー","")</f>
      </c>
      <c r="FB50" s="88" t="str">
        <f>IF(E50="","0",IF(G50&gt;=45,E50+1,E50))</f>
        <v>0</v>
      </c>
      <c r="FC50" t="str">
        <f>IF(G50="","0",IF(AND(G50&gt;=0,G50&lt;15),0,IF(AND(G50&gt;=15,G50&lt;30),30,IF(AND(G50&gt;=30,G50&lt;45),30,IF(AND(G50&gt;=45,G50&lt;=59),0)))))</f>
        <v>0</v>
      </c>
      <c r="FD50" t="str">
        <f>IF(I50="","0",IF(K50&gt;=45,I50+1,I50))</f>
        <v>0</v>
      </c>
      <c r="FE50" t="str">
        <f>IF(K50="","0",IF(AND(K50&gt;=0,K50&lt;15),0,IF(AND(K50&gt;=15,K50&lt;30),30,IF(AND(K50&gt;=30,K50&lt;45),30,IF(AND(K50&gt;=45,K50&lt;=59),0)))))</f>
        <v>0</v>
      </c>
    </row>
    <row r="51" spans="1:158" ht="10.5" customHeight="1" thickBot="1">
      <c r="A51" s="238"/>
      <c r="B51" s="227"/>
      <c r="C51" s="220"/>
      <c r="D51" s="221"/>
      <c r="E51" s="220"/>
      <c r="F51" s="223"/>
      <c r="G51" s="225"/>
      <c r="H51" s="211"/>
      <c r="I51" s="220"/>
      <c r="J51" s="223"/>
      <c r="K51" s="225"/>
      <c r="L51" s="223"/>
      <c r="M51" s="236"/>
      <c r="N51" s="215"/>
      <c r="O51" s="206"/>
      <c r="P51" s="204"/>
      <c r="Q51" s="206"/>
      <c r="R51" s="200"/>
      <c r="S51" s="202"/>
      <c r="T51" s="204"/>
      <c r="U51" s="206"/>
      <c r="V51" s="208"/>
      <c r="W51" s="209"/>
      <c r="X51" s="196"/>
      <c r="Y51" s="197"/>
      <c r="Z51" s="196"/>
      <c r="AA51" s="198"/>
      <c r="AB51" s="196"/>
      <c r="AC51" s="198"/>
      <c r="AD51" s="187"/>
      <c r="AE51" s="231"/>
      <c r="AF51" s="232"/>
      <c r="AG51" s="233"/>
      <c r="AH51" s="234"/>
      <c r="AI51" s="234"/>
      <c r="AJ51" s="44"/>
      <c r="AK51" s="44"/>
      <c r="AL51" s="44"/>
      <c r="AM51" s="44"/>
      <c r="AN51" s="194"/>
      <c r="AO51" s="194"/>
      <c r="AP51" s="194"/>
      <c r="AQ51" s="44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L51" s="33">
        <f>BL50</f>
      </c>
      <c r="BM51" s="34">
        <f>IF(BM50="","",BM50/60)</f>
      </c>
      <c r="BN51" s="34">
        <f>SUM(BL51:BM51)</f>
        <v>0</v>
      </c>
      <c r="BO51" s="35">
        <f>IF(AND(BN51&gt;=8,BN51&lt;18),1,0)</f>
        <v>0</v>
      </c>
      <c r="BP51" s="13">
        <f>IF(AND(BL51&gt;=6,BL51&lt;8),1,0)</f>
        <v>0</v>
      </c>
      <c r="BQ51" s="13">
        <f>IF(AND(BL51&gt;=18,BL51&lt;22),1,0)</f>
        <v>0</v>
      </c>
      <c r="BR51" s="35">
        <f>IF(OR(BP51&gt;0,BQ51&gt;0),1,0)</f>
        <v>0</v>
      </c>
      <c r="BS51" s="13">
        <f>IF(AND(BL51&gt;=0,BL51&lt;6),1,0)</f>
        <v>0</v>
      </c>
      <c r="BT51" s="13">
        <f>IF(AND(BL51&gt;=22,BL51&lt;=24),1,0)</f>
        <v>0</v>
      </c>
      <c r="BU51" s="35">
        <f>IF(OR(BS51&gt;0,BT51&gt;0),1,0)</f>
        <v>0</v>
      </c>
      <c r="BV51" s="36">
        <f>IF(OR(BO51&gt;0),1,IF(BR51&gt;0,2,IF(BU51=0,0,3)))</f>
        <v>0</v>
      </c>
      <c r="BW51">
        <f>BW50</f>
      </c>
      <c r="BX51">
        <f>IF(BX50="","",BX50/60)</f>
      </c>
      <c r="BY51" s="4">
        <f>SUM(BW51:BX51)</f>
        <v>0</v>
      </c>
      <c r="BZ51" s="37">
        <f>IF(AND(BW51&gt;=8,BW51&lt;18),1,0)</f>
        <v>0</v>
      </c>
      <c r="CA51">
        <f>IF(AND(BW51&gt;=6,BW51&lt;8),1,0)</f>
        <v>0</v>
      </c>
      <c r="CB51">
        <f>IF(AND(BW51&gt;=18,BW51&lt;22),1,0)</f>
        <v>0</v>
      </c>
      <c r="CC51" s="37">
        <f>IF(OR(CA51&gt;0,CB51&gt;0),1,0)</f>
        <v>0</v>
      </c>
      <c r="CD51">
        <f>IF(AND(BW51&gt;=0,BW51&lt;6),1,0)</f>
        <v>0</v>
      </c>
      <c r="CE51">
        <f>IF(BX51&gt;=22,1,0)</f>
        <v>1</v>
      </c>
      <c r="CF51" s="37">
        <f>IF(OR(CD51&gt;0,CE51&gt;0),1,0)</f>
        <v>1</v>
      </c>
      <c r="CG51" s="38">
        <f>IF(CG50&gt;=1.5,1,0)</f>
        <v>0</v>
      </c>
      <c r="CH51" s="15"/>
      <c r="CI51" s="184"/>
      <c r="CJ51" s="183"/>
      <c r="CK51" s="183"/>
      <c r="CL51" s="186"/>
      <c r="CM51" s="186"/>
      <c r="CN51" s="183"/>
      <c r="CO51" s="183"/>
      <c r="CP51" s="184"/>
      <c r="CQ51" s="185"/>
      <c r="CR51" s="185"/>
      <c r="CS51" s="185"/>
      <c r="CT51" s="148"/>
      <c r="CU51" s="180"/>
      <c r="CV51" s="174"/>
      <c r="CW51" s="182"/>
      <c r="CX51" s="148"/>
      <c r="CY51" s="148"/>
      <c r="CZ51" s="182"/>
      <c r="DA51" s="148"/>
      <c r="DB51" s="148"/>
      <c r="DC51" s="182"/>
      <c r="DD51" s="148"/>
      <c r="DE51" s="148"/>
      <c r="DF51" s="148"/>
      <c r="DG51" s="148"/>
      <c r="DH51" s="174"/>
      <c r="DI51" s="148"/>
      <c r="DJ51" s="148"/>
      <c r="DK51" s="182"/>
      <c r="DL51" s="148"/>
      <c r="DM51" s="148"/>
      <c r="DN51" s="148"/>
      <c r="DO51" s="164"/>
      <c r="DP51" s="174"/>
      <c r="DQ51" s="148"/>
      <c r="DR51" s="168"/>
      <c r="DS51" s="178"/>
      <c r="DT51" s="179"/>
      <c r="DU51" s="174"/>
      <c r="DV51" s="174"/>
      <c r="DW51" s="180"/>
      <c r="DX51" s="181"/>
      <c r="DY51" s="180"/>
      <c r="DZ51" s="174"/>
      <c r="EA51" s="174"/>
      <c r="EB51" s="175"/>
      <c r="EC51" s="176"/>
      <c r="ED51" s="164"/>
      <c r="EE51" s="164"/>
      <c r="EF51" s="164"/>
      <c r="EG51" s="164"/>
      <c r="EH51" s="164"/>
      <c r="EI51" s="172"/>
      <c r="EJ51" s="166"/>
      <c r="EK51" s="169"/>
      <c r="EL51" s="170"/>
      <c r="EM51" s="164"/>
      <c r="EN51" s="164"/>
      <c r="EO51" s="164"/>
      <c r="EP51" s="164"/>
      <c r="EQ51" s="164"/>
      <c r="ER51" s="166"/>
      <c r="ES51" s="168"/>
      <c r="ET51" s="164"/>
      <c r="EU51" s="165"/>
      <c r="EV51" s="170"/>
      <c r="EW51" s="148"/>
      <c r="EX51" s="148"/>
      <c r="EY51" s="148"/>
      <c r="EZ51" s="148"/>
      <c r="FA51" s="90">
        <f>IF(((FD50*60+FE50)-(FB50*60+FC50))-((I50*60+K50)-(E50*60+G50))&lt;-14,"エラー","")</f>
      </c>
      <c r="FB51" s="88"/>
    </row>
    <row r="52" spans="1:161" ht="10.5" customHeight="1" thickBot="1">
      <c r="A52" s="237"/>
      <c r="B52" s="226"/>
      <c r="C52" s="218"/>
      <c r="D52" s="219"/>
      <c r="E52" s="222"/>
      <c r="F52" s="205" t="s">
        <v>98</v>
      </c>
      <c r="G52" s="224"/>
      <c r="H52" s="210" t="s">
        <v>99</v>
      </c>
      <c r="I52" s="222"/>
      <c r="J52" s="205" t="s">
        <v>98</v>
      </c>
      <c r="K52" s="224"/>
      <c r="L52" s="205" t="s">
        <v>99</v>
      </c>
      <c r="M52" s="235"/>
      <c r="N52" s="214"/>
      <c r="O52" s="205">
        <f>IF(E52="","",IF(G52&gt;=45,E52+1,E52))</f>
      </c>
      <c r="P52" s="203" t="s">
        <v>98</v>
      </c>
      <c r="Q52" s="205">
        <f>IF(G52="","",IF(AND(G52&gt;=0,G52&lt;15),0,IF(AND(G52&gt;=15,G52&lt;30),30,IF(AND(G52&gt;=30,G52&lt;45),30,IF(AND(G52&gt;=45,G52&lt;=59),0)))))</f>
      </c>
      <c r="R52" s="199" t="s">
        <v>99</v>
      </c>
      <c r="S52" s="201">
        <f>IF(I52="","",IF(K52&gt;=45,I52+1,I52))</f>
      </c>
      <c r="T52" s="203" t="s">
        <v>98</v>
      </c>
      <c r="U52" s="205">
        <f>IF(K52="","",IF(AND(K52&gt;=0,K52&lt;15),0,IF(AND(K52&gt;=15,K52&lt;30),30,IF(AND(K52&gt;=30,K52&lt;45),30,IF(AND(K52&gt;=45,K52&lt;=59),0)))))</f>
      </c>
      <c r="V52" s="207" t="s">
        <v>99</v>
      </c>
      <c r="W52" s="209">
        <f>IF(AND(B50=B52-1,S50=24,U50=0,O52=0,Q52=0),"",IF(AND(O52="",Q52="",S52="",U52=""),"",DR52))</f>
      </c>
      <c r="X52" s="196">
        <f>IF(AND(B50+1=B52,S50=24,U50=0,O52=0,Q52=0),"",IF(AND(B52+1=B54,S52=24,U52=0,O54=0,Q54=0),IF(DT52&lt;1.5,DT52,1.5),IF(CH52=0,"",CH52)))</f>
      </c>
      <c r="Y52" s="197">
        <f>IF(AND(DY52=1,EB52=0.5),DR52,IF(AND(EB52&gt;0.5,EB52&lt;1),"",IF(EB52&lt;=0,"",EC52)))</f>
      </c>
      <c r="Z52" s="196">
        <f>IF(Y52="","",IF(DY52=1,IF(EB52&lt;=0,"",EB52),EJ52))</f>
      </c>
      <c r="AA52" s="198">
        <f>IF(ER52&lt;=0,"",IF(DX52=EK52,IF(OR(DX52=0,EK52=0),"",EL52),EL52))</f>
      </c>
      <c r="AB52" s="196">
        <f>IF(OR(AA52="",ER52=0),"",ER52)</f>
      </c>
      <c r="AC52" s="198">
        <f>IF(OR(EK52=EU52,EU52=0,EK52=0),"",EV52)</f>
      </c>
      <c r="AD52" s="187">
        <f>IF(AC52&gt;0,IF(ES52=0,"",ES52),"")</f>
      </c>
      <c r="AE52" s="228">
        <f>IF(FA52="エラー","実績エラー","")</f>
      </c>
      <c r="AF52" s="229"/>
      <c r="AG52" s="230"/>
      <c r="AH52" s="234">
        <f>IF(AND(FA53="エラー",U52&lt;&gt;""),"実績エラー","")</f>
      </c>
      <c r="AI52" s="234"/>
      <c r="AJ52" s="44"/>
      <c r="AK52" s="44"/>
      <c r="AL52" s="44"/>
      <c r="AM52" s="44"/>
      <c r="AN52" s="194">
        <f>SUM(M52:N53)</f>
        <v>0</v>
      </c>
      <c r="AO52" s="195">
        <f>SUM(X52,Z52,AB52,AD52)</f>
        <v>0</v>
      </c>
      <c r="AP52" s="194">
        <f>IF(AN52=AO52,0,1)</f>
        <v>0</v>
      </c>
      <c r="AQ52" s="44"/>
      <c r="AS52" s="148">
        <f>IF(W52=1,IF(X52=0.5,1,0),0)</f>
        <v>0</v>
      </c>
      <c r="AT52" s="148">
        <f>IF(W52=2,IF(X52=0.5,1,0),0)</f>
        <v>0</v>
      </c>
      <c r="AU52" s="148">
        <f>IF(W52=3,IF(X52=0.5,1,0),0)</f>
        <v>0</v>
      </c>
      <c r="AV52" s="148">
        <f>IF(W52=1,IF(X52=1,1,0),0)</f>
        <v>0</v>
      </c>
      <c r="AW52" s="148">
        <f>IF(W52=2,IF(X52=1,1,0),0)</f>
        <v>0</v>
      </c>
      <c r="AX52" s="148">
        <f>IF(W52=3,IF(X52=1,1,0),0)</f>
        <v>0</v>
      </c>
      <c r="AY52" s="148">
        <f>IF(W52=1,IF(X52=1.5,1,0),0)</f>
        <v>0</v>
      </c>
      <c r="AZ52" s="148">
        <f>IF(W52=2,IF(X52=1.5,1,0),0)</f>
        <v>0</v>
      </c>
      <c r="BA52" s="148">
        <f>IF(W52=3,IF(X52=1.5,1,0),0)</f>
        <v>0</v>
      </c>
      <c r="BB52" s="148">
        <f>IF(Y52=1,IF(Z52&gt;0,Z52/0.5,0),0)</f>
        <v>0</v>
      </c>
      <c r="BC52" s="148">
        <f>IF(Y52=2,IF(Z52&gt;0,Z52/0.5,0),0)</f>
        <v>0</v>
      </c>
      <c r="BD52" s="148">
        <f>IF(Y52=3,IF(Z52&gt;0,Z52/0.5,0),0)</f>
        <v>0</v>
      </c>
      <c r="BE52" s="148">
        <f>IF(AA52=1,IF(AB52&gt;0,AB52/0.5,0),0)</f>
        <v>0</v>
      </c>
      <c r="BF52" s="148">
        <f>IF(AA52=2,IF(AB52&gt;0,AB52/0.5,0),0)</f>
        <v>0</v>
      </c>
      <c r="BG52" s="148">
        <f>IF(AA52=3,IF(AB52&gt;0,AB52/0.5,0),0)</f>
        <v>0</v>
      </c>
      <c r="BH52" s="148">
        <f>IF(AC52=1,IF(AD52&gt;0,AD52/0.5,0),0)</f>
        <v>0</v>
      </c>
      <c r="BI52" s="148">
        <f>IF(AC52=2,IF(AD52&gt;0,AD52/0.5,0),0)</f>
        <v>0</v>
      </c>
      <c r="BJ52" s="148">
        <f>IF(AC52=3,IF(AD52&gt;0,AD52/0.5,0),0)</f>
        <v>0</v>
      </c>
      <c r="BL52" s="12">
        <f>IF(O52="","",O52)</f>
      </c>
      <c r="BM52" s="12">
        <f>IF(Q52="","",Q52)</f>
      </c>
      <c r="BN52" s="13"/>
      <c r="BO52" s="13" t="s">
        <v>58</v>
      </c>
      <c r="BP52" s="13" t="s">
        <v>100</v>
      </c>
      <c r="BQ52" s="13" t="s">
        <v>101</v>
      </c>
      <c r="BR52" s="13" t="s">
        <v>102</v>
      </c>
      <c r="BS52" s="13" t="s">
        <v>103</v>
      </c>
      <c r="BT52" s="13" t="s">
        <v>104</v>
      </c>
      <c r="BU52" s="13" t="s">
        <v>105</v>
      </c>
      <c r="BV52" s="13"/>
      <c r="BW52" s="14">
        <f>S52</f>
      </c>
      <c r="BX52" s="14">
        <f>IF(U52="","",U52)</f>
      </c>
      <c r="BZ52" t="s">
        <v>58</v>
      </c>
      <c r="CA52" t="s">
        <v>100</v>
      </c>
      <c r="CB52" t="s">
        <v>101</v>
      </c>
      <c r="CC52" t="s">
        <v>102</v>
      </c>
      <c r="CD52" t="s">
        <v>103</v>
      </c>
      <c r="CE52" t="s">
        <v>104</v>
      </c>
      <c r="CF52" t="s">
        <v>105</v>
      </c>
      <c r="CG52" s="15">
        <f>BY53-BN53</f>
        <v>0</v>
      </c>
      <c r="CH52" s="15">
        <f>IF(CG52&gt;1.5,1.5,CG52)</f>
        <v>0</v>
      </c>
      <c r="CI52" s="184">
        <f>IF(AND(CG53&gt;0,BN53=5,BN53&lt;8),1,0)</f>
        <v>0</v>
      </c>
      <c r="CJ52" s="183">
        <f>IF(AND(CG53&gt;0,BN53=5.5,BN53&lt;8),1,0)</f>
        <v>0</v>
      </c>
      <c r="CK52" s="183">
        <f>IF(AND(CG53&gt;0,BN53=7,BN53&lt;18),1,0)</f>
        <v>0</v>
      </c>
      <c r="CL52" s="186">
        <f>IF(AND(CG53&gt;0,BN53=7.5,BN53&lt;18),1,0)</f>
        <v>0</v>
      </c>
      <c r="CM52" s="186">
        <f>IF(AND(CG53&gt;0,BN53=17,BN53&lt;22),1,0)</f>
        <v>0</v>
      </c>
      <c r="CN52" s="183">
        <f>IF(AND(CG53&gt;0,BN53=17.5,BN53&lt;22),1,0)</f>
        <v>0</v>
      </c>
      <c r="CO52" s="183">
        <f>IF(AND(CG53&gt;0,BN53=21,BN53&lt;24),1,0)</f>
        <v>0</v>
      </c>
      <c r="CP52" s="184">
        <f>IF(AND(CG53&gt;0,BN53=21.5,BN53&lt;24),1,0)</f>
        <v>0</v>
      </c>
      <c r="CQ52" s="185">
        <f>IF(OR(CL52&gt;0,CM52&gt;0),1,0)</f>
        <v>0</v>
      </c>
      <c r="CR52" s="185">
        <f>IF(OR(CJ52&gt;0,CK52&gt;0,CN52&gt;0,CO52&gt;0),2,0)</f>
        <v>0</v>
      </c>
      <c r="CS52" s="185">
        <f>IF(OR(CI52&gt;0,CP52&gt;0),3,0)</f>
        <v>0</v>
      </c>
      <c r="CT52" s="180">
        <f>SUM(CQ52:CS53)</f>
        <v>0</v>
      </c>
      <c r="CU52" s="180">
        <f>IF(CT52=0,BV53,CT52)</f>
        <v>0</v>
      </c>
      <c r="CV52" s="174">
        <f>BN53+CH52</f>
        <v>0</v>
      </c>
      <c r="CW52" s="182">
        <f>IF(AND(CV52&gt;=8,CV52&lt;18),1,0)</f>
        <v>0</v>
      </c>
      <c r="CX52" s="148">
        <f>IF(AND(CV52&gt;=6,CV52&lt;8),1,0)</f>
        <v>0</v>
      </c>
      <c r="CY52" s="148">
        <f>IF(AND(CV52&gt;=18,CV52&lt;22),1,0)</f>
        <v>0</v>
      </c>
      <c r="CZ52" s="182">
        <f>IF(OR(CX52&gt;0,CY52&gt;0),2,0)</f>
        <v>0</v>
      </c>
      <c r="DA52" s="148">
        <f>IF(AND(CV52&gt;=0,CV52&lt;6),1,0)</f>
        <v>1</v>
      </c>
      <c r="DB52" s="148">
        <f>IF(CV52&gt;=22,1,0)</f>
        <v>0</v>
      </c>
      <c r="DC52" s="182">
        <f>IF(OR(DA52&gt;0,DB52&gt;0),3,0)</f>
        <v>3</v>
      </c>
      <c r="DD52" s="148">
        <f>SUM(CW52,CZ52,DC52)</f>
        <v>3</v>
      </c>
      <c r="DE52" s="148">
        <f>IF(OR(DL52&lt;=0.5,DL52=""),"",DD52)</f>
      </c>
      <c r="DF52" s="148"/>
      <c r="DG52" s="174">
        <f>CG52-CH52</f>
        <v>0</v>
      </c>
      <c r="DH52" s="174">
        <f>DG52</f>
        <v>0</v>
      </c>
      <c r="DI52" s="148"/>
      <c r="DJ52" s="148"/>
      <c r="DK52" s="182">
        <f>IF(AND(B50+1=B52,S50=24,U50=0,O52=0,Q52=0),DJ52,DG52)</f>
        <v>0</v>
      </c>
      <c r="DL52" s="148">
        <f>IF(AND(B52+1=B54,S52=24,U52=0,O54=0,Q54=0),IF(CG52+CG54&gt;=1.5,1.5,""),DH52)</f>
        <v>0</v>
      </c>
      <c r="DM52" s="171">
        <f>DO52-DN52</f>
        <v>0</v>
      </c>
      <c r="DN52" s="174">
        <f>BN53</f>
        <v>0</v>
      </c>
      <c r="DO52" s="164">
        <f>BY53</f>
        <v>0</v>
      </c>
      <c r="DP52" s="174">
        <f>DN52+DM52</f>
        <v>0</v>
      </c>
      <c r="DQ52" s="148">
        <f>IF(AND(DN52&lt;=6,DN52&gt;=0),1,IF(AND(DN52&lt;=8,DN52&gt;6),2,IF(AND(DN52&lt;=18,DN52&gt;8),3,IF(AND(DN52&lt;=DP2253&gt;18),4,IF(AND(DN52&lt;=24,DN52&gt;22),5,0)))))</f>
        <v>1</v>
      </c>
      <c r="DR52" s="168">
        <f>IF(DU52&lt;0,CU52,IF(OR(DQ52=1,DQ52=5),3,IF(OR(DQ52=2,DQ52=4),2,1)))</f>
        <v>3</v>
      </c>
      <c r="DS52" s="177">
        <f>CH52</f>
        <v>0</v>
      </c>
      <c r="DT52" s="179">
        <f>IF(DY54=1,IF(AND(DS54&gt;=0.5,DS54&lt;1.5),DS52+DS54,1.5),DS52)</f>
        <v>0</v>
      </c>
      <c r="DU52" s="174">
        <f>ED52-DS52-DN52</f>
        <v>6</v>
      </c>
      <c r="DV52" s="174">
        <f>DM52-DS52-DU52</f>
        <v>-6</v>
      </c>
      <c r="DW52" s="180">
        <f>IF(DU52&lt;=0,DQ52+1,DQ52)</f>
        <v>1</v>
      </c>
      <c r="DX52" s="181">
        <f>IF(OR(DW52=1,DW52=5),3,IF(OR(DW52=2,DW52=4),2,1))</f>
        <v>3</v>
      </c>
      <c r="DY52" s="180">
        <f>IF(AND(B50=B52-1,S50=24,U50=0,O52=0,Q52=0),1,0)</f>
        <v>0</v>
      </c>
      <c r="DZ52" s="174">
        <f>IF(DY52=1,IF(DN50=22.5,0,IF(DN50=23,0.5,IF(DN50=23.5,1,0))),0)</f>
        <v>0</v>
      </c>
      <c r="EA52" s="174">
        <f>IF(DY52=1,EJ52-DZ52,0)</f>
        <v>0</v>
      </c>
      <c r="EB52" s="175">
        <f>IF(DY52=1,EA52+DS52,EJ52)</f>
        <v>0</v>
      </c>
      <c r="EC52" s="176">
        <f>IF(DU52&lt;0,DX52,IF(OR(DW52=1,DW52=5),3,IF(OR(DW52=2,DW52=4),2,1)))</f>
        <v>3</v>
      </c>
      <c r="ED52" s="164">
        <f>IF(DQ52=1,6,IF(DQ52=2,8,IF(DQ52=3,18,IF(DQ52=4,22,IF(DQ52=5,24)))))</f>
        <v>6</v>
      </c>
      <c r="EE52" s="164">
        <f>DN52+CH52</f>
        <v>0</v>
      </c>
      <c r="EF52" s="164">
        <f>DO52</f>
        <v>0</v>
      </c>
      <c r="EG52" s="164">
        <f>IF(DW52=1,6,IF(DW52=2,8,IF(DW52=3,18,IF(DW52=4,22,IF(DW52=5,24)))))</f>
        <v>6</v>
      </c>
      <c r="EH52" s="164">
        <f>IF(EG52&gt;EF52,EI52,0)</f>
        <v>6</v>
      </c>
      <c r="EI52" s="172">
        <f>EG52-EE52</f>
        <v>6</v>
      </c>
      <c r="EJ52" s="166">
        <f>IF(EG52&lt;EF52,EI52,EF52-EE52)</f>
        <v>0</v>
      </c>
      <c r="EK52" s="169">
        <f>IF(DM52-(DS52+EI52)&gt;0,DW52+1,0)</f>
        <v>0</v>
      </c>
      <c r="EL52" s="170">
        <f>IF(OR(EK52=1,EK52=5),3,IF(OR(EK52=2,EK52=4),2,1))</f>
        <v>1</v>
      </c>
      <c r="EM52" s="164">
        <f>DS52+EI52</f>
        <v>6</v>
      </c>
      <c r="EN52" s="164">
        <f>DM52-EM52</f>
        <v>-6</v>
      </c>
      <c r="EO52" s="164" t="b">
        <f>IF(EK52=1,0,IF(EK52=2,6,IF(EK52=3,8,IF(EK52=4,18,IF(EK52=5,22)))))</f>
        <v>0</v>
      </c>
      <c r="EP52" s="164" t="b">
        <f>IF(EK52=1,6,IF(EK52=2,8,IF(EK52=3,18,IF(EK52=4,22,IF(EK52=5,24)))))</f>
        <v>0</v>
      </c>
      <c r="EQ52" s="164">
        <f>EN52+EO52</f>
        <v>-6</v>
      </c>
      <c r="ER52" s="166">
        <f>IF(EN52&lt;0,0,IF(EP52-EO52&lt;EN52,EP52-EO52,EN52))</f>
        <v>0</v>
      </c>
      <c r="ES52" s="167">
        <f>IF(EQ52-EP52&gt;0,EQ52-EP52,0)</f>
        <v>0</v>
      </c>
      <c r="ET52" s="164">
        <f>IF(ES52&gt;0,EP52,0)</f>
        <v>0</v>
      </c>
      <c r="EU52" s="165">
        <f>IF(ET52=6,2,IF(ET52=8,3,IF(ET52=18,4,IF(ET52=22,5,0))))</f>
        <v>0</v>
      </c>
      <c r="EV52" s="170">
        <f>IF(OR(EU52=1,EU52=5),3,IF(OR(EU52=2,EU52=4),2,1))</f>
        <v>1</v>
      </c>
      <c r="EW52" s="171">
        <f>IF(X52="",0,X52)+IF(Z52="",0,Z52)+IF(AB52="",0,AB52)+IF(AD52="",0,AD52)</f>
        <v>0</v>
      </c>
      <c r="EX52" s="171">
        <f>DM52</f>
        <v>0</v>
      </c>
      <c r="EY52" s="148" t="str">
        <f>IF(EW52=EX52,"一致","不一致")</f>
        <v>一致</v>
      </c>
      <c r="EZ52" s="148" t="str">
        <f>IF(AND(B50+1=B52,S50=24,U50=0,O52=0,Q52=0),IF(EW50+EW52=EX50+EX52,"前行と合わせて一致","前行と合わせて不一致"),"非該当")</f>
        <v>非該当</v>
      </c>
      <c r="FA52" s="90">
        <f>IF(((FD52*60+FE52)-(FB52*60+FC52))-((I52*60+K52)-(E52*60+G52))&gt;15,"エラー","")</f>
      </c>
      <c r="FB52" s="88" t="str">
        <f>IF(E52="","0",IF(G52&gt;=45,E52+1,E52))</f>
        <v>0</v>
      </c>
      <c r="FC52" t="str">
        <f>IF(G52="","0",IF(AND(G52&gt;=0,G52&lt;15),0,IF(AND(G52&gt;=15,G52&lt;30),30,IF(AND(G52&gt;=30,G52&lt;45),30,IF(AND(G52&gt;=45,G52&lt;=59),0)))))</f>
        <v>0</v>
      </c>
      <c r="FD52" t="str">
        <f>IF(I52="","0",IF(K52&gt;=45,I52+1,I52))</f>
        <v>0</v>
      </c>
      <c r="FE52" t="str">
        <f>IF(K52="","0",IF(AND(K52&gt;=0,K52&lt;15),0,IF(AND(K52&gt;=15,K52&lt;30),30,IF(AND(K52&gt;=30,K52&lt;45),30,IF(AND(K52&gt;=45,K52&lt;=59),0)))))</f>
        <v>0</v>
      </c>
    </row>
    <row r="53" spans="1:158" ht="10.5" customHeight="1" thickBot="1">
      <c r="A53" s="238"/>
      <c r="B53" s="227"/>
      <c r="C53" s="220"/>
      <c r="D53" s="221"/>
      <c r="E53" s="220"/>
      <c r="F53" s="223"/>
      <c r="G53" s="225"/>
      <c r="H53" s="211"/>
      <c r="I53" s="220"/>
      <c r="J53" s="223"/>
      <c r="K53" s="225"/>
      <c r="L53" s="223"/>
      <c r="M53" s="236"/>
      <c r="N53" s="215"/>
      <c r="O53" s="206"/>
      <c r="P53" s="204"/>
      <c r="Q53" s="206"/>
      <c r="R53" s="200"/>
      <c r="S53" s="202"/>
      <c r="T53" s="204"/>
      <c r="U53" s="206"/>
      <c r="V53" s="208"/>
      <c r="W53" s="209"/>
      <c r="X53" s="196"/>
      <c r="Y53" s="197"/>
      <c r="Z53" s="196"/>
      <c r="AA53" s="198"/>
      <c r="AB53" s="196"/>
      <c r="AC53" s="198"/>
      <c r="AD53" s="187"/>
      <c r="AE53" s="231"/>
      <c r="AF53" s="232"/>
      <c r="AG53" s="233"/>
      <c r="AH53" s="234"/>
      <c r="AI53" s="234"/>
      <c r="AJ53" s="44"/>
      <c r="AK53" s="44"/>
      <c r="AL53" s="44"/>
      <c r="AM53" s="44"/>
      <c r="AN53" s="194"/>
      <c r="AO53" s="194"/>
      <c r="AP53" s="194"/>
      <c r="AQ53" s="44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L53" s="33">
        <f>BL52</f>
      </c>
      <c r="BM53" s="34">
        <f>IF(BM52="","",BM52/60)</f>
      </c>
      <c r="BN53" s="34">
        <f>SUM(BL53:BM53)</f>
        <v>0</v>
      </c>
      <c r="BO53" s="35">
        <f>IF(AND(BN53&gt;=8,BN53&lt;18),1,0)</f>
        <v>0</v>
      </c>
      <c r="BP53" s="13">
        <f>IF(AND(BL53&gt;=6,BL53&lt;8),1,0)</f>
        <v>0</v>
      </c>
      <c r="BQ53" s="13">
        <f>IF(AND(BL53&gt;=18,BL53&lt;22),1,0)</f>
        <v>0</v>
      </c>
      <c r="BR53" s="35">
        <f>IF(OR(BP53&gt;0,BQ53&gt;0),1,0)</f>
        <v>0</v>
      </c>
      <c r="BS53" s="13">
        <f>IF(AND(BL53&gt;=0,BL53&lt;6),1,0)</f>
        <v>0</v>
      </c>
      <c r="BT53" s="13">
        <f>IF(AND(BL53&gt;=22,BL53&lt;=24),1,0)</f>
        <v>0</v>
      </c>
      <c r="BU53" s="35">
        <f>IF(OR(BS53&gt;0,BT53&gt;0),1,0)</f>
        <v>0</v>
      </c>
      <c r="BV53" s="36">
        <f>IF(OR(BO53&gt;0),1,IF(BR53&gt;0,2,IF(BU53=0,0,3)))</f>
        <v>0</v>
      </c>
      <c r="BW53">
        <f>BW52</f>
      </c>
      <c r="BX53">
        <f>IF(BX52="","",BX52/60)</f>
      </c>
      <c r="BY53" s="4">
        <f>SUM(BW53:BX53)</f>
        <v>0</v>
      </c>
      <c r="BZ53" s="37">
        <f>IF(AND(BW53&gt;=8,BW53&lt;18),1,0)</f>
        <v>0</v>
      </c>
      <c r="CA53">
        <f>IF(AND(BW53&gt;=6,BW53&lt;8),1,0)</f>
        <v>0</v>
      </c>
      <c r="CB53">
        <f>IF(AND(BW53&gt;=18,BW53&lt;22),1,0)</f>
        <v>0</v>
      </c>
      <c r="CC53" s="37">
        <f>IF(OR(CA53&gt;0,CB53&gt;0),1,0)</f>
        <v>0</v>
      </c>
      <c r="CD53">
        <f>IF(AND(BW53&gt;=0,BW53&lt;6),1,0)</f>
        <v>0</v>
      </c>
      <c r="CE53">
        <f>IF(BX53&gt;=22,1,0)</f>
        <v>1</v>
      </c>
      <c r="CF53" s="37">
        <f>IF(OR(CD53&gt;0,CE53&gt;0),1,0)</f>
        <v>1</v>
      </c>
      <c r="CG53" s="38">
        <f>IF(CG52&gt;=1.5,1,0)</f>
        <v>0</v>
      </c>
      <c r="CH53" s="15"/>
      <c r="CI53" s="184"/>
      <c r="CJ53" s="183"/>
      <c r="CK53" s="183"/>
      <c r="CL53" s="186"/>
      <c r="CM53" s="186"/>
      <c r="CN53" s="183"/>
      <c r="CO53" s="183"/>
      <c r="CP53" s="184"/>
      <c r="CQ53" s="185"/>
      <c r="CR53" s="185"/>
      <c r="CS53" s="185"/>
      <c r="CT53" s="148"/>
      <c r="CU53" s="180"/>
      <c r="CV53" s="174"/>
      <c r="CW53" s="182"/>
      <c r="CX53" s="148"/>
      <c r="CY53" s="148"/>
      <c r="CZ53" s="182"/>
      <c r="DA53" s="148"/>
      <c r="DB53" s="148"/>
      <c r="DC53" s="182"/>
      <c r="DD53" s="148"/>
      <c r="DE53" s="148"/>
      <c r="DF53" s="148"/>
      <c r="DG53" s="148"/>
      <c r="DH53" s="174"/>
      <c r="DI53" s="148"/>
      <c r="DJ53" s="148"/>
      <c r="DK53" s="182"/>
      <c r="DL53" s="148"/>
      <c r="DM53" s="148"/>
      <c r="DN53" s="148"/>
      <c r="DO53" s="164"/>
      <c r="DP53" s="174"/>
      <c r="DQ53" s="148"/>
      <c r="DR53" s="168"/>
      <c r="DS53" s="178"/>
      <c r="DT53" s="179"/>
      <c r="DU53" s="174"/>
      <c r="DV53" s="174"/>
      <c r="DW53" s="180"/>
      <c r="DX53" s="181"/>
      <c r="DY53" s="180"/>
      <c r="DZ53" s="174"/>
      <c r="EA53" s="174"/>
      <c r="EB53" s="175"/>
      <c r="EC53" s="176"/>
      <c r="ED53" s="164"/>
      <c r="EE53" s="164"/>
      <c r="EF53" s="164"/>
      <c r="EG53" s="164"/>
      <c r="EH53" s="164"/>
      <c r="EI53" s="172"/>
      <c r="EJ53" s="166"/>
      <c r="EK53" s="169"/>
      <c r="EL53" s="170"/>
      <c r="EM53" s="164"/>
      <c r="EN53" s="164"/>
      <c r="EO53" s="164"/>
      <c r="EP53" s="164"/>
      <c r="EQ53" s="164"/>
      <c r="ER53" s="166"/>
      <c r="ES53" s="168"/>
      <c r="ET53" s="164"/>
      <c r="EU53" s="165"/>
      <c r="EV53" s="170"/>
      <c r="EW53" s="148"/>
      <c r="EX53" s="148"/>
      <c r="EY53" s="148"/>
      <c r="EZ53" s="148"/>
      <c r="FA53" s="90">
        <f>IF(((FD52*60+FE52)-(FB52*60+FC52))-((I52*60+K52)-(E52*60+G52))&lt;-14,"エラー","")</f>
      </c>
      <c r="FB53" s="88"/>
    </row>
    <row r="54" spans="1:161" ht="10.5" customHeight="1" thickBot="1">
      <c r="A54" s="237"/>
      <c r="B54" s="226"/>
      <c r="C54" s="218"/>
      <c r="D54" s="219"/>
      <c r="E54" s="222"/>
      <c r="F54" s="205" t="s">
        <v>98</v>
      </c>
      <c r="G54" s="224"/>
      <c r="H54" s="210" t="s">
        <v>99</v>
      </c>
      <c r="I54" s="222"/>
      <c r="J54" s="205" t="s">
        <v>98</v>
      </c>
      <c r="K54" s="224"/>
      <c r="L54" s="205" t="s">
        <v>99</v>
      </c>
      <c r="M54" s="235"/>
      <c r="N54" s="214"/>
      <c r="O54" s="205">
        <f>IF(E54="","",IF(G54&gt;=45,E54+1,E54))</f>
      </c>
      <c r="P54" s="203" t="s">
        <v>98</v>
      </c>
      <c r="Q54" s="205">
        <f>IF(G54="","",IF(AND(G54&gt;=0,G54&lt;15),0,IF(AND(G54&gt;=15,G54&lt;30),30,IF(AND(G54&gt;=30,G54&lt;45),30,IF(AND(G54&gt;=45,G54&lt;=59),0)))))</f>
      </c>
      <c r="R54" s="199" t="s">
        <v>99</v>
      </c>
      <c r="S54" s="201">
        <f>IF(I54="","",IF(K54&gt;=45,I54+1,I54))</f>
      </c>
      <c r="T54" s="203" t="s">
        <v>98</v>
      </c>
      <c r="U54" s="205">
        <f>IF(K54="","",IF(AND(K54&gt;=0,K54&lt;15),0,IF(AND(K54&gt;=15,K54&lt;30),30,IF(AND(K54&gt;=30,K54&lt;45),30,IF(AND(K54&gt;=45,K54&lt;=59),0)))))</f>
      </c>
      <c r="V54" s="207" t="s">
        <v>99</v>
      </c>
      <c r="W54" s="209">
        <f>IF(AND(B52=B54-1,S52=24,U52=0,O54=0,Q54=0),"",IF(AND(O54="",Q54="",S54="",U54=""),"",DR54))</f>
      </c>
      <c r="X54" s="196">
        <f>IF(AND(B52+1=B54,S52=24,U52=0,O54=0,Q54=0),"",IF(AND(B54+1=B56,S54=24,U54=0,O56=0,Q56=0),IF(DT54&lt;1.5,DT54,1.5),IF(CH54=0,"",CH54)))</f>
      </c>
      <c r="Y54" s="197">
        <f>IF(AND(DY54=1,EB54=0.5),DR54,IF(AND(EB54&gt;0.5,EB54&lt;1),"",IF(EB54&lt;=0,"",EC54)))</f>
      </c>
      <c r="Z54" s="196">
        <f>IF(Y54="","",IF(DY54=1,IF(EB54&lt;=0,"",EB54),EJ54))</f>
      </c>
      <c r="AA54" s="198">
        <f>IF(ER54&lt;=0,"",IF(DX54=EK54,IF(OR(DX54=0,EK54=0),"",EL54),EL54))</f>
      </c>
      <c r="AB54" s="196">
        <f>IF(OR(AA54="",ER54=0),"",ER54)</f>
      </c>
      <c r="AC54" s="198">
        <f>IF(OR(EK54=EU54,EU54=0,EK54=0),"",EV54)</f>
      </c>
      <c r="AD54" s="187">
        <f>IF(AC54&gt;0,IF(ES54=0,"",ES54),"")</f>
      </c>
      <c r="AE54" s="228">
        <f>IF(FA54="エラー","実績エラー","")</f>
      </c>
      <c r="AF54" s="229"/>
      <c r="AG54" s="230"/>
      <c r="AH54" s="234">
        <f>IF(AND(FA55="エラー",U54&lt;&gt;""),"実績エラー","")</f>
      </c>
      <c r="AI54" s="234"/>
      <c r="AJ54" s="44"/>
      <c r="AK54" s="44"/>
      <c r="AL54" s="44"/>
      <c r="AM54" s="44"/>
      <c r="AN54" s="194">
        <f>SUM(M54:N55)</f>
        <v>0</v>
      </c>
      <c r="AO54" s="195">
        <f>SUM(X54,Z54,AB54,AD54)</f>
        <v>0</v>
      </c>
      <c r="AP54" s="194">
        <f>IF(AN54=AO54,0,1)</f>
        <v>0</v>
      </c>
      <c r="AQ54" s="44"/>
      <c r="AS54" s="148">
        <f>IF(W54=1,IF(X54=0.5,1,0),0)</f>
        <v>0</v>
      </c>
      <c r="AT54" s="148">
        <f>IF(W54=2,IF(X54=0.5,1,0),0)</f>
        <v>0</v>
      </c>
      <c r="AU54" s="148">
        <f>IF(W54=3,IF(X54=0.5,1,0),0)</f>
        <v>0</v>
      </c>
      <c r="AV54" s="148">
        <f>IF(W54=1,IF(X54=1,1,0),0)</f>
        <v>0</v>
      </c>
      <c r="AW54" s="148">
        <f>IF(W54=2,IF(X54=1,1,0),0)</f>
        <v>0</v>
      </c>
      <c r="AX54" s="148">
        <f>IF(W54=3,IF(X54=1,1,0),0)</f>
        <v>0</v>
      </c>
      <c r="AY54" s="148">
        <f>IF(W54=1,IF(X54=1.5,1,0),0)</f>
        <v>0</v>
      </c>
      <c r="AZ54" s="148">
        <f>IF(W54=2,IF(X54=1.5,1,0),0)</f>
        <v>0</v>
      </c>
      <c r="BA54" s="148">
        <f>IF(W54=3,IF(X54=1.5,1,0),0)</f>
        <v>0</v>
      </c>
      <c r="BB54" s="148">
        <f>IF(Y54=1,IF(Z54&gt;0,Z54/0.5,0),0)</f>
        <v>0</v>
      </c>
      <c r="BC54" s="148">
        <f>IF(Y54=2,IF(Z54&gt;0,Z54/0.5,0),0)</f>
        <v>0</v>
      </c>
      <c r="BD54" s="148">
        <f>IF(Y54=3,IF(Z54&gt;0,Z54/0.5,0),0)</f>
        <v>0</v>
      </c>
      <c r="BE54" s="148">
        <f>IF(AA54=1,IF(AB54&gt;0,AB54/0.5,0),0)</f>
        <v>0</v>
      </c>
      <c r="BF54" s="148">
        <f>IF(AA54=2,IF(AB54&gt;0,AB54/0.5,0),0)</f>
        <v>0</v>
      </c>
      <c r="BG54" s="148">
        <f>IF(AA54=3,IF(AB54&gt;0,AB54/0.5,0),0)</f>
        <v>0</v>
      </c>
      <c r="BH54" s="148">
        <f>IF(AC54=1,IF(AD54&gt;0,AD54/0.5,0),0)</f>
        <v>0</v>
      </c>
      <c r="BI54" s="148">
        <f>IF(AC54=2,IF(AD54&gt;0,AD54/0.5,0),0)</f>
        <v>0</v>
      </c>
      <c r="BJ54" s="148">
        <f>IF(AC54=3,IF(AD54&gt;0,AD54/0.5,0),0)</f>
        <v>0</v>
      </c>
      <c r="BL54" s="12">
        <f>IF(O54="","",O54)</f>
      </c>
      <c r="BM54" s="12">
        <f>IF(Q54="","",Q54)</f>
      </c>
      <c r="BN54" s="13"/>
      <c r="BO54" s="13" t="s">
        <v>58</v>
      </c>
      <c r="BP54" s="13" t="s">
        <v>100</v>
      </c>
      <c r="BQ54" s="13" t="s">
        <v>101</v>
      </c>
      <c r="BR54" s="13" t="s">
        <v>102</v>
      </c>
      <c r="BS54" s="13" t="s">
        <v>103</v>
      </c>
      <c r="BT54" s="13" t="s">
        <v>104</v>
      </c>
      <c r="BU54" s="13" t="s">
        <v>105</v>
      </c>
      <c r="BV54" s="13"/>
      <c r="BW54" s="14">
        <f>S54</f>
      </c>
      <c r="BX54" s="14">
        <f>IF(U54="","",U54)</f>
      </c>
      <c r="BZ54" t="s">
        <v>58</v>
      </c>
      <c r="CA54" t="s">
        <v>100</v>
      </c>
      <c r="CB54" t="s">
        <v>101</v>
      </c>
      <c r="CC54" t="s">
        <v>102</v>
      </c>
      <c r="CD54" t="s">
        <v>103</v>
      </c>
      <c r="CE54" t="s">
        <v>104</v>
      </c>
      <c r="CF54" t="s">
        <v>105</v>
      </c>
      <c r="CG54" s="15">
        <f>BY55-BN55</f>
        <v>0</v>
      </c>
      <c r="CH54" s="15">
        <f>IF(CG54&gt;1.5,1.5,CG54)</f>
        <v>0</v>
      </c>
      <c r="CI54" s="184">
        <f>IF(AND(CG55&gt;0,BN55=5,BN55&lt;8),1,0)</f>
        <v>0</v>
      </c>
      <c r="CJ54" s="183">
        <f>IF(AND(CG55&gt;0,BN55=5.5,BN55&lt;8),1,0)</f>
        <v>0</v>
      </c>
      <c r="CK54" s="183">
        <f>IF(AND(CG55&gt;0,BN55=7,BN55&lt;18),1,0)</f>
        <v>0</v>
      </c>
      <c r="CL54" s="186">
        <f>IF(AND(CG55&gt;0,BN55=7.5,BN55&lt;18),1,0)</f>
        <v>0</v>
      </c>
      <c r="CM54" s="186">
        <f>IF(AND(CG55&gt;0,BN55=17,BN55&lt;22),1,0)</f>
        <v>0</v>
      </c>
      <c r="CN54" s="183">
        <f>IF(AND(CG55&gt;0,BN55=17.5,BN55&lt;22),1,0)</f>
        <v>0</v>
      </c>
      <c r="CO54" s="183">
        <f>IF(AND(CG55&gt;0,BN55=21,BN55&lt;24),1,0)</f>
        <v>0</v>
      </c>
      <c r="CP54" s="184">
        <f>IF(AND(CG55&gt;0,BN55=21.5,BN55&lt;24),1,0)</f>
        <v>0</v>
      </c>
      <c r="CQ54" s="185">
        <f>IF(OR(CL54&gt;0,CM54&gt;0),1,0)</f>
        <v>0</v>
      </c>
      <c r="CR54" s="185">
        <f>IF(OR(CJ54&gt;0,CK54&gt;0,CN54&gt;0,CO54&gt;0),2,0)</f>
        <v>0</v>
      </c>
      <c r="CS54" s="185">
        <f>IF(OR(CI54&gt;0,CP54&gt;0),3,0)</f>
        <v>0</v>
      </c>
      <c r="CT54" s="180">
        <f>SUM(CQ54:CS55)</f>
        <v>0</v>
      </c>
      <c r="CU54" s="180">
        <f>IF(CT54=0,BV55,CT54)</f>
        <v>0</v>
      </c>
      <c r="CV54" s="174">
        <f>BN55+CH54</f>
        <v>0</v>
      </c>
      <c r="CW54" s="182">
        <f>IF(AND(CV54&gt;=8,CV54&lt;18),1,0)</f>
        <v>0</v>
      </c>
      <c r="CX54" s="148">
        <f>IF(AND(CV54&gt;=6,CV54&lt;8),1,0)</f>
        <v>0</v>
      </c>
      <c r="CY54" s="148">
        <f>IF(AND(CV54&gt;=18,CV54&lt;22),1,0)</f>
        <v>0</v>
      </c>
      <c r="CZ54" s="182">
        <f>IF(OR(CX54&gt;0,CY54&gt;0),2,0)</f>
        <v>0</v>
      </c>
      <c r="DA54" s="148">
        <f>IF(AND(CV54&gt;=0,CV54&lt;6),1,0)</f>
        <v>1</v>
      </c>
      <c r="DB54" s="148">
        <f>IF(CV54&gt;=22,1,0)</f>
        <v>0</v>
      </c>
      <c r="DC54" s="182">
        <f>IF(OR(DA54&gt;0,DB54&gt;0),3,0)</f>
        <v>3</v>
      </c>
      <c r="DD54" s="148">
        <f>SUM(CW54,CZ54,DC54)</f>
        <v>3</v>
      </c>
      <c r="DE54" s="148">
        <f>IF(OR(DL54&lt;=0.5,DL54=""),"",DD54)</f>
      </c>
      <c r="DF54" s="148"/>
      <c r="DG54" s="174">
        <f>CG54-CH54</f>
        <v>0</v>
      </c>
      <c r="DH54" s="174">
        <f>DG54</f>
        <v>0</v>
      </c>
      <c r="DI54" s="148"/>
      <c r="DJ54" s="148"/>
      <c r="DK54" s="182">
        <f>IF(AND(B52+1=B54,S52=24,U52=0,O54=0,Q54=0),DJ54,DG54)</f>
        <v>0</v>
      </c>
      <c r="DL54" s="148">
        <f>IF(AND(B54+1=B56,S54=24,U54=0,O56=0,Q56=0),IF(CG54+CG56&gt;=1.5,1.5,""),DH54)</f>
        <v>0</v>
      </c>
      <c r="DM54" s="171">
        <f>DO54-DN54</f>
        <v>0</v>
      </c>
      <c r="DN54" s="174">
        <f>BN55</f>
        <v>0</v>
      </c>
      <c r="DO54" s="164">
        <f>BY55</f>
        <v>0</v>
      </c>
      <c r="DP54" s="174">
        <f>DN54+DM54</f>
        <v>0</v>
      </c>
      <c r="DQ54" s="148">
        <f>IF(AND(DN54&lt;=6,DN54&gt;=0),1,IF(AND(DN54&lt;=8,DN54&gt;6),2,IF(AND(DN54&lt;=18,DN54&gt;8),3,IF(AND(DN54&lt;=DP2255&gt;18),4,IF(AND(DN54&lt;=24,DN54&gt;22),5,0)))))</f>
        <v>1</v>
      </c>
      <c r="DR54" s="168">
        <f>IF(DU54&lt;0,CU54,IF(OR(DQ54=1,DQ54=5),3,IF(OR(DQ54=2,DQ54=4),2,1)))</f>
        <v>3</v>
      </c>
      <c r="DS54" s="177">
        <f>CH54</f>
        <v>0</v>
      </c>
      <c r="DT54" s="179">
        <f>IF(DY56=1,IF(AND(DS56&gt;=0.5,DS56&lt;1.5),DS54+DS56,1.5),DS54)</f>
        <v>0</v>
      </c>
      <c r="DU54" s="174">
        <f>ED54-DS54-DN54</f>
        <v>6</v>
      </c>
      <c r="DV54" s="174">
        <f>DM54-DS54-DU54</f>
        <v>-6</v>
      </c>
      <c r="DW54" s="180">
        <f>IF(DU54&lt;=0,DQ54+1,DQ54)</f>
        <v>1</v>
      </c>
      <c r="DX54" s="181">
        <f>IF(OR(DW54=1,DW54=5),3,IF(OR(DW54=2,DW54=4),2,1))</f>
        <v>3</v>
      </c>
      <c r="DY54" s="180">
        <f>IF(AND(B52=B54-1,S52=24,U52=0,O54=0,Q54=0),1,0)</f>
        <v>0</v>
      </c>
      <c r="DZ54" s="174">
        <f>IF(DY54=1,IF(DN52=22.5,0,IF(DN52=23,0.5,IF(DN52=23.5,1,0))),0)</f>
        <v>0</v>
      </c>
      <c r="EA54" s="174">
        <f>IF(DY54=1,EJ54-DZ54,0)</f>
        <v>0</v>
      </c>
      <c r="EB54" s="175">
        <f>IF(DY54=1,EA54+DS54,EJ54)</f>
        <v>0</v>
      </c>
      <c r="EC54" s="176">
        <f>IF(DU54&lt;0,DX54,IF(OR(DW54=1,DW54=5),3,IF(OR(DW54=2,DW54=4),2,1)))</f>
        <v>3</v>
      </c>
      <c r="ED54" s="164">
        <f>IF(DQ54=1,6,IF(DQ54=2,8,IF(DQ54=3,18,IF(DQ54=4,22,IF(DQ54=5,24)))))</f>
        <v>6</v>
      </c>
      <c r="EE54" s="164">
        <f>DN54+CH54</f>
        <v>0</v>
      </c>
      <c r="EF54" s="164">
        <f>DO54</f>
        <v>0</v>
      </c>
      <c r="EG54" s="164">
        <f>IF(DW54=1,6,IF(DW54=2,8,IF(DW54=3,18,IF(DW54=4,22,IF(DW54=5,24)))))</f>
        <v>6</v>
      </c>
      <c r="EH54" s="164">
        <f>IF(EG54&gt;EF54,EI54,0)</f>
        <v>6</v>
      </c>
      <c r="EI54" s="172">
        <f>EG54-EE54</f>
        <v>6</v>
      </c>
      <c r="EJ54" s="166">
        <f>IF(EG54&lt;EF54,EI54,EF54-EE54)</f>
        <v>0</v>
      </c>
      <c r="EK54" s="169">
        <f>IF(DM54-(DS54+EI54)&gt;0,DW54+1,0)</f>
        <v>0</v>
      </c>
      <c r="EL54" s="170">
        <f>IF(OR(EK54=1,EK54=5),3,IF(OR(EK54=2,EK54=4),2,1))</f>
        <v>1</v>
      </c>
      <c r="EM54" s="164">
        <f>DS54+EI54</f>
        <v>6</v>
      </c>
      <c r="EN54" s="164">
        <f>DM54-EM54</f>
        <v>-6</v>
      </c>
      <c r="EO54" s="164" t="b">
        <f>IF(EK54=1,0,IF(EK54=2,6,IF(EK54=3,8,IF(EK54=4,18,IF(EK54=5,22)))))</f>
        <v>0</v>
      </c>
      <c r="EP54" s="164" t="b">
        <f>IF(EK54=1,6,IF(EK54=2,8,IF(EK54=3,18,IF(EK54=4,22,IF(EK54=5,24)))))</f>
        <v>0</v>
      </c>
      <c r="EQ54" s="164">
        <f>EN54+EO54</f>
        <v>-6</v>
      </c>
      <c r="ER54" s="166">
        <f>IF(EN54&lt;0,0,IF(EP54-EO54&lt;EN54,EP54-EO54,EN54))</f>
        <v>0</v>
      </c>
      <c r="ES54" s="167">
        <f>IF(EQ54-EP54&gt;0,EQ54-EP54,0)</f>
        <v>0</v>
      </c>
      <c r="ET54" s="164">
        <f>IF(ES54&gt;0,EP54,0)</f>
        <v>0</v>
      </c>
      <c r="EU54" s="165">
        <f>IF(ET54=6,2,IF(ET54=8,3,IF(ET54=18,4,IF(ET54=22,5,0))))</f>
        <v>0</v>
      </c>
      <c r="EV54" s="170">
        <f>IF(OR(EU54=1,EU54=5),3,IF(OR(EU54=2,EU54=4),2,1))</f>
        <v>1</v>
      </c>
      <c r="EW54" s="171">
        <f>IF(X54="",0,X54)+IF(Z54="",0,Z54)+IF(AB54="",0,AB54)+IF(AD54="",0,AD54)</f>
        <v>0</v>
      </c>
      <c r="EX54" s="171">
        <f>DM54</f>
        <v>0</v>
      </c>
      <c r="EY54" s="148" t="str">
        <f>IF(EW54=EX54,"一致","不一致")</f>
        <v>一致</v>
      </c>
      <c r="EZ54" s="148" t="str">
        <f>IF(AND(B52+1=B54,S52=24,U52=0,O54=0,Q54=0),IF(EW52+EW54=EX52+EX54,"前行と合わせて一致","前行と合わせて不一致"),"非該当")</f>
        <v>非該当</v>
      </c>
      <c r="FA54" s="90">
        <f>IF(((FD54*60+FE54)-(FB54*60+FC54))-((I54*60+K54)-(E54*60+G54))&gt;15,"エラー","")</f>
      </c>
      <c r="FB54" s="88" t="str">
        <f>IF(E54="","0",IF(G54&gt;=45,E54+1,E54))</f>
        <v>0</v>
      </c>
      <c r="FC54" t="str">
        <f>IF(G54="","0",IF(AND(G54&gt;=0,G54&lt;15),0,IF(AND(G54&gt;=15,G54&lt;30),30,IF(AND(G54&gt;=30,G54&lt;45),30,IF(AND(G54&gt;=45,G54&lt;=59),0)))))</f>
        <v>0</v>
      </c>
      <c r="FD54" t="str">
        <f>IF(I54="","0",IF(K54&gt;=45,I54+1,I54))</f>
        <v>0</v>
      </c>
      <c r="FE54" t="str">
        <f>IF(K54="","0",IF(AND(K54&gt;=0,K54&lt;15),0,IF(AND(K54&gt;=15,K54&lt;30),30,IF(AND(K54&gt;=30,K54&lt;45),30,IF(AND(K54&gt;=45,K54&lt;=59),0)))))</f>
        <v>0</v>
      </c>
    </row>
    <row r="55" spans="1:158" ht="10.5" customHeight="1" thickBot="1">
      <c r="A55" s="238"/>
      <c r="B55" s="227"/>
      <c r="C55" s="220"/>
      <c r="D55" s="221"/>
      <c r="E55" s="220"/>
      <c r="F55" s="223"/>
      <c r="G55" s="225"/>
      <c r="H55" s="211"/>
      <c r="I55" s="220"/>
      <c r="J55" s="223"/>
      <c r="K55" s="225"/>
      <c r="L55" s="223"/>
      <c r="M55" s="236"/>
      <c r="N55" s="215"/>
      <c r="O55" s="206"/>
      <c r="P55" s="204"/>
      <c r="Q55" s="206"/>
      <c r="R55" s="200"/>
      <c r="S55" s="202"/>
      <c r="T55" s="204"/>
      <c r="U55" s="206"/>
      <c r="V55" s="208"/>
      <c r="W55" s="209"/>
      <c r="X55" s="196"/>
      <c r="Y55" s="197"/>
      <c r="Z55" s="196"/>
      <c r="AA55" s="198"/>
      <c r="AB55" s="196"/>
      <c r="AC55" s="198"/>
      <c r="AD55" s="187"/>
      <c r="AE55" s="231"/>
      <c r="AF55" s="232"/>
      <c r="AG55" s="233"/>
      <c r="AH55" s="234"/>
      <c r="AI55" s="234"/>
      <c r="AJ55" s="44"/>
      <c r="AK55" s="44"/>
      <c r="AL55" s="44"/>
      <c r="AM55" s="44"/>
      <c r="AN55" s="194"/>
      <c r="AO55" s="194"/>
      <c r="AP55" s="194"/>
      <c r="AQ55" s="44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L55" s="33">
        <f>BL54</f>
      </c>
      <c r="BM55" s="34">
        <f>IF(BM54="","",BM54/60)</f>
      </c>
      <c r="BN55" s="34">
        <f>SUM(BL55:BM55)</f>
        <v>0</v>
      </c>
      <c r="BO55" s="35">
        <f>IF(AND(BN55&gt;=8,BN55&lt;18),1,0)</f>
        <v>0</v>
      </c>
      <c r="BP55" s="13">
        <f>IF(AND(BL55&gt;=6,BL55&lt;8),1,0)</f>
        <v>0</v>
      </c>
      <c r="BQ55" s="13">
        <f>IF(AND(BL55&gt;=18,BL55&lt;22),1,0)</f>
        <v>0</v>
      </c>
      <c r="BR55" s="35">
        <f>IF(OR(BP55&gt;0,BQ55&gt;0),1,0)</f>
        <v>0</v>
      </c>
      <c r="BS55" s="13">
        <f>IF(AND(BL55&gt;=0,BL55&lt;6),1,0)</f>
        <v>0</v>
      </c>
      <c r="BT55" s="13">
        <f>IF(AND(BL55&gt;=22,BL55&lt;=24),1,0)</f>
        <v>0</v>
      </c>
      <c r="BU55" s="35">
        <f>IF(OR(BS55&gt;0,BT55&gt;0),1,0)</f>
        <v>0</v>
      </c>
      <c r="BV55" s="36">
        <f>IF(OR(BO55&gt;0),1,IF(BR55&gt;0,2,IF(BU55=0,0,3)))</f>
        <v>0</v>
      </c>
      <c r="BW55">
        <f>BW54</f>
      </c>
      <c r="BX55">
        <f>IF(BX54="","",BX54/60)</f>
      </c>
      <c r="BY55" s="4">
        <f>SUM(BW55:BX55)</f>
        <v>0</v>
      </c>
      <c r="BZ55" s="37">
        <f>IF(AND(BW55&gt;=8,BW55&lt;18),1,0)</f>
        <v>0</v>
      </c>
      <c r="CA55">
        <f>IF(AND(BW55&gt;=6,BW55&lt;8),1,0)</f>
        <v>0</v>
      </c>
      <c r="CB55">
        <f>IF(AND(BW55&gt;=18,BW55&lt;22),1,0)</f>
        <v>0</v>
      </c>
      <c r="CC55" s="37">
        <f>IF(OR(CA55&gt;0,CB55&gt;0),1,0)</f>
        <v>0</v>
      </c>
      <c r="CD55">
        <f>IF(AND(BW55&gt;=0,BW55&lt;6),1,0)</f>
        <v>0</v>
      </c>
      <c r="CE55">
        <f>IF(BX55&gt;=22,1,0)</f>
        <v>1</v>
      </c>
      <c r="CF55" s="37">
        <f>IF(OR(CD55&gt;0,CE55&gt;0),1,0)</f>
        <v>1</v>
      </c>
      <c r="CG55" s="38">
        <f>IF(CG54&gt;=1.5,1,0)</f>
        <v>0</v>
      </c>
      <c r="CH55" s="15"/>
      <c r="CI55" s="184"/>
      <c r="CJ55" s="183"/>
      <c r="CK55" s="183"/>
      <c r="CL55" s="186"/>
      <c r="CM55" s="186"/>
      <c r="CN55" s="183"/>
      <c r="CO55" s="183"/>
      <c r="CP55" s="184"/>
      <c r="CQ55" s="185"/>
      <c r="CR55" s="185"/>
      <c r="CS55" s="185"/>
      <c r="CT55" s="148"/>
      <c r="CU55" s="180"/>
      <c r="CV55" s="174"/>
      <c r="CW55" s="182"/>
      <c r="CX55" s="148"/>
      <c r="CY55" s="148"/>
      <c r="CZ55" s="182"/>
      <c r="DA55" s="148"/>
      <c r="DB55" s="148"/>
      <c r="DC55" s="182"/>
      <c r="DD55" s="148"/>
      <c r="DE55" s="148"/>
      <c r="DF55" s="148"/>
      <c r="DG55" s="148"/>
      <c r="DH55" s="174"/>
      <c r="DI55" s="148"/>
      <c r="DJ55" s="148"/>
      <c r="DK55" s="182"/>
      <c r="DL55" s="148"/>
      <c r="DM55" s="148"/>
      <c r="DN55" s="148"/>
      <c r="DO55" s="164"/>
      <c r="DP55" s="174"/>
      <c r="DQ55" s="148"/>
      <c r="DR55" s="168"/>
      <c r="DS55" s="178"/>
      <c r="DT55" s="179"/>
      <c r="DU55" s="174"/>
      <c r="DV55" s="174"/>
      <c r="DW55" s="180"/>
      <c r="DX55" s="181"/>
      <c r="DY55" s="180"/>
      <c r="DZ55" s="174"/>
      <c r="EA55" s="174"/>
      <c r="EB55" s="175"/>
      <c r="EC55" s="176"/>
      <c r="ED55" s="164"/>
      <c r="EE55" s="164"/>
      <c r="EF55" s="164"/>
      <c r="EG55" s="164"/>
      <c r="EH55" s="164"/>
      <c r="EI55" s="172"/>
      <c r="EJ55" s="166"/>
      <c r="EK55" s="169"/>
      <c r="EL55" s="170"/>
      <c r="EM55" s="164"/>
      <c r="EN55" s="164"/>
      <c r="EO55" s="164"/>
      <c r="EP55" s="164"/>
      <c r="EQ55" s="164"/>
      <c r="ER55" s="166"/>
      <c r="ES55" s="168"/>
      <c r="ET55" s="164"/>
      <c r="EU55" s="165"/>
      <c r="EV55" s="170"/>
      <c r="EW55" s="148"/>
      <c r="EX55" s="148"/>
      <c r="EY55" s="148"/>
      <c r="EZ55" s="148"/>
      <c r="FA55" s="90">
        <f>IF(((FD54*60+FE54)-(FB54*60+FC54))-((I54*60+K54)-(E54*60+G54))&lt;-14,"エラー","")</f>
      </c>
      <c r="FB55" s="88"/>
    </row>
    <row r="56" spans="1:161" ht="10.5" customHeight="1" thickBot="1">
      <c r="A56" s="237"/>
      <c r="B56" s="226"/>
      <c r="C56" s="218"/>
      <c r="D56" s="219"/>
      <c r="E56" s="222"/>
      <c r="F56" s="205" t="s">
        <v>98</v>
      </c>
      <c r="G56" s="224"/>
      <c r="H56" s="210" t="s">
        <v>99</v>
      </c>
      <c r="I56" s="222"/>
      <c r="J56" s="205" t="s">
        <v>98</v>
      </c>
      <c r="K56" s="224"/>
      <c r="L56" s="205" t="s">
        <v>99</v>
      </c>
      <c r="M56" s="235"/>
      <c r="N56" s="214"/>
      <c r="O56" s="205">
        <f>IF(E56="","",IF(G56&gt;=45,E56+1,E56))</f>
      </c>
      <c r="P56" s="203" t="s">
        <v>98</v>
      </c>
      <c r="Q56" s="205">
        <f>IF(G56="","",IF(AND(G56&gt;=0,G56&lt;15),0,IF(AND(G56&gt;=15,G56&lt;30),30,IF(AND(G56&gt;=30,G56&lt;45),30,IF(AND(G56&gt;=45,G56&lt;=59),0)))))</f>
      </c>
      <c r="R56" s="199" t="s">
        <v>99</v>
      </c>
      <c r="S56" s="201">
        <f>IF(I56="","",IF(K56&gt;=45,I56+1,I56))</f>
      </c>
      <c r="T56" s="203" t="s">
        <v>98</v>
      </c>
      <c r="U56" s="205">
        <f>IF(K56="","",IF(AND(K56&gt;=0,K56&lt;15),0,IF(AND(K56&gt;=15,K56&lt;30),30,IF(AND(K56&gt;=30,K56&lt;45),30,IF(AND(K56&gt;=45,K56&lt;=59),0)))))</f>
      </c>
      <c r="V56" s="207" t="s">
        <v>99</v>
      </c>
      <c r="W56" s="209">
        <f>IF(AND(B54=B56-1,S54=24,U54=0,O56=0,Q56=0),"",IF(AND(O56="",Q56="",S56="",U56=""),"",DR56))</f>
      </c>
      <c r="X56" s="196">
        <f>IF(AND(B54+1=B56,S54=24,U54=0,O56=0,Q56=0),"",IF(AND(B56+1=B58,S56=24,U56=0,O58=0,Q58=0),IF(DT56&lt;1.5,DT56,1.5),IF(CH56=0,"",CH56)))</f>
      </c>
      <c r="Y56" s="197">
        <f>IF(AND(DY56=1,EB56=0.5),DR56,IF(AND(EB56&gt;0.5,EB56&lt;1),"",IF(EB56&lt;=0,"",EC56)))</f>
      </c>
      <c r="Z56" s="196">
        <f>IF(Y56="","",IF(DY56=1,IF(EB56&lt;=0,"",EB56),EJ56))</f>
      </c>
      <c r="AA56" s="198">
        <f>IF(ER56&lt;=0,"",IF(DX56=EK56,IF(OR(DX56=0,EK56=0),"",EL56),EL56))</f>
      </c>
      <c r="AB56" s="196">
        <f>IF(OR(AA56="",ER56=0),"",ER56)</f>
      </c>
      <c r="AC56" s="198">
        <f>IF(OR(EK56=EU56,EU56=0,EK56=0),"",EV56)</f>
      </c>
      <c r="AD56" s="187">
        <f>IF(AC56&gt;0,IF(ES56=0,"",ES56),"")</f>
      </c>
      <c r="AE56" s="228">
        <f>IF(FA56="エラー","実績エラー","")</f>
      </c>
      <c r="AF56" s="229"/>
      <c r="AG56" s="230"/>
      <c r="AH56" s="234">
        <f>IF(AND(FA57="エラー",U56&lt;&gt;""),"実績エラー","")</f>
      </c>
      <c r="AI56" s="234"/>
      <c r="AJ56" s="44"/>
      <c r="AK56" s="44"/>
      <c r="AL56" s="44"/>
      <c r="AM56" s="44"/>
      <c r="AN56" s="194">
        <f>SUM(M56:N57)</f>
        <v>0</v>
      </c>
      <c r="AO56" s="195">
        <f>SUM(X56,Z56,AB56,AD56)</f>
        <v>0</v>
      </c>
      <c r="AP56" s="194">
        <f>IF(AN56=AO56,0,1)</f>
        <v>0</v>
      </c>
      <c r="AQ56" s="44"/>
      <c r="AS56" s="148">
        <f>IF(W56=1,IF(X56=0.5,1,0),0)</f>
        <v>0</v>
      </c>
      <c r="AT56" s="148">
        <f>IF(W56=2,IF(X56=0.5,1,0),0)</f>
        <v>0</v>
      </c>
      <c r="AU56" s="148">
        <f>IF(W56=3,IF(X56=0.5,1,0),0)</f>
        <v>0</v>
      </c>
      <c r="AV56" s="148">
        <f>IF(W56=1,IF(X56=1,1,0),0)</f>
        <v>0</v>
      </c>
      <c r="AW56" s="148">
        <f>IF(W56=2,IF(X56=1,1,0),0)</f>
        <v>0</v>
      </c>
      <c r="AX56" s="148">
        <f>IF(W56=3,IF(X56=1,1,0),0)</f>
        <v>0</v>
      </c>
      <c r="AY56" s="148">
        <f>IF(W56=1,IF(X56=1.5,1,0),0)</f>
        <v>0</v>
      </c>
      <c r="AZ56" s="148">
        <f>IF(W56=2,IF(X56=1.5,1,0),0)</f>
        <v>0</v>
      </c>
      <c r="BA56" s="148">
        <f>IF(W56=3,IF(X56=1.5,1,0),0)</f>
        <v>0</v>
      </c>
      <c r="BB56" s="148">
        <f>IF(Y56=1,IF(Z56&gt;0,Z56/0.5,0),0)</f>
        <v>0</v>
      </c>
      <c r="BC56" s="148">
        <f>IF(Y56=2,IF(Z56&gt;0,Z56/0.5,0),0)</f>
        <v>0</v>
      </c>
      <c r="BD56" s="148">
        <f>IF(Y56=3,IF(Z56&gt;0,Z56/0.5,0),0)</f>
        <v>0</v>
      </c>
      <c r="BE56" s="148">
        <f>IF(AA56=1,IF(AB56&gt;0,AB56/0.5,0),0)</f>
        <v>0</v>
      </c>
      <c r="BF56" s="148">
        <f>IF(AA56=2,IF(AB56&gt;0,AB56/0.5,0),0)</f>
        <v>0</v>
      </c>
      <c r="BG56" s="148">
        <f>IF(AA56=3,IF(AB56&gt;0,AB56/0.5,0),0)</f>
        <v>0</v>
      </c>
      <c r="BH56" s="148">
        <f>IF(AC56=1,IF(AD56&gt;0,AD56/0.5,0),0)</f>
        <v>0</v>
      </c>
      <c r="BI56" s="148">
        <f>IF(AC56=2,IF(AD56&gt;0,AD56/0.5,0),0)</f>
        <v>0</v>
      </c>
      <c r="BJ56" s="148">
        <f>IF(AC56=3,IF(AD56&gt;0,AD56/0.5,0),0)</f>
        <v>0</v>
      </c>
      <c r="BL56" s="12">
        <f>IF(O56="","",O56)</f>
      </c>
      <c r="BM56" s="12">
        <f>IF(Q56="","",Q56)</f>
      </c>
      <c r="BN56" s="13"/>
      <c r="BO56" s="13" t="s">
        <v>58</v>
      </c>
      <c r="BP56" s="13" t="s">
        <v>100</v>
      </c>
      <c r="BQ56" s="13" t="s">
        <v>101</v>
      </c>
      <c r="BR56" s="13" t="s">
        <v>102</v>
      </c>
      <c r="BS56" s="13" t="s">
        <v>103</v>
      </c>
      <c r="BT56" s="13" t="s">
        <v>104</v>
      </c>
      <c r="BU56" s="13" t="s">
        <v>105</v>
      </c>
      <c r="BV56" s="13"/>
      <c r="BW56" s="14">
        <f>S56</f>
      </c>
      <c r="BX56" s="14">
        <f>IF(U56="","",U56)</f>
      </c>
      <c r="BZ56" t="s">
        <v>58</v>
      </c>
      <c r="CA56" t="s">
        <v>100</v>
      </c>
      <c r="CB56" t="s">
        <v>101</v>
      </c>
      <c r="CC56" t="s">
        <v>102</v>
      </c>
      <c r="CD56" t="s">
        <v>103</v>
      </c>
      <c r="CE56" t="s">
        <v>104</v>
      </c>
      <c r="CF56" t="s">
        <v>105</v>
      </c>
      <c r="CG56" s="15">
        <f>BY57-BN57</f>
        <v>0</v>
      </c>
      <c r="CH56" s="15">
        <f>IF(CG56&gt;1.5,1.5,CG56)</f>
        <v>0</v>
      </c>
      <c r="CI56" s="184">
        <f>IF(AND(CG57&gt;0,BN57=5,BN57&lt;8),1,0)</f>
        <v>0</v>
      </c>
      <c r="CJ56" s="183">
        <f>IF(AND(CG57&gt;0,BN57=5.5,BN57&lt;8),1,0)</f>
        <v>0</v>
      </c>
      <c r="CK56" s="183">
        <f>IF(AND(CG57&gt;0,BN57=7,BN57&lt;18),1,0)</f>
        <v>0</v>
      </c>
      <c r="CL56" s="186">
        <f>IF(AND(CG57&gt;0,BN57=7.5,BN57&lt;18),1,0)</f>
        <v>0</v>
      </c>
      <c r="CM56" s="186">
        <f>IF(AND(CG57&gt;0,BN57=17,BN57&lt;22),1,0)</f>
        <v>0</v>
      </c>
      <c r="CN56" s="183">
        <f>IF(AND(CG57&gt;0,BN57=17.5,BN57&lt;22),1,0)</f>
        <v>0</v>
      </c>
      <c r="CO56" s="183">
        <f>IF(AND(CG57&gt;0,BN57=21,BN57&lt;24),1,0)</f>
        <v>0</v>
      </c>
      <c r="CP56" s="184">
        <f>IF(AND(CG57&gt;0,BN57=21.5,BN57&lt;24),1,0)</f>
        <v>0</v>
      </c>
      <c r="CQ56" s="185">
        <f>IF(OR(CL56&gt;0,CM56&gt;0),1,0)</f>
        <v>0</v>
      </c>
      <c r="CR56" s="185">
        <f>IF(OR(CJ56&gt;0,CK56&gt;0,CN56&gt;0,CO56&gt;0),2,0)</f>
        <v>0</v>
      </c>
      <c r="CS56" s="185">
        <f>IF(OR(CI56&gt;0,CP56&gt;0),3,0)</f>
        <v>0</v>
      </c>
      <c r="CT56" s="180">
        <f>SUM(CQ56:CS57)</f>
        <v>0</v>
      </c>
      <c r="CU56" s="180">
        <f>IF(CT56=0,BV57,CT56)</f>
        <v>0</v>
      </c>
      <c r="CV56" s="174">
        <f>BN57+CH56</f>
        <v>0</v>
      </c>
      <c r="CW56" s="182">
        <f>IF(AND(CV56&gt;=8,CV56&lt;18),1,0)</f>
        <v>0</v>
      </c>
      <c r="CX56" s="148">
        <f>IF(AND(CV56&gt;=6,CV56&lt;8),1,0)</f>
        <v>0</v>
      </c>
      <c r="CY56" s="148">
        <f>IF(AND(CV56&gt;=18,CV56&lt;22),1,0)</f>
        <v>0</v>
      </c>
      <c r="CZ56" s="182">
        <f>IF(OR(CX56&gt;0,CY56&gt;0),2,0)</f>
        <v>0</v>
      </c>
      <c r="DA56" s="148">
        <f>IF(AND(CV56&gt;=0,CV56&lt;6),1,0)</f>
        <v>1</v>
      </c>
      <c r="DB56" s="148">
        <f>IF(CV56&gt;=22,1,0)</f>
        <v>0</v>
      </c>
      <c r="DC56" s="182">
        <f>IF(OR(DA56&gt;0,DB56&gt;0),3,0)</f>
        <v>3</v>
      </c>
      <c r="DD56" s="148">
        <f>SUM(CW56,CZ56,DC56)</f>
        <v>3</v>
      </c>
      <c r="DE56" s="148">
        <f>IF(OR(DL56&lt;=0.5,DL56=""),"",DD56)</f>
      </c>
      <c r="DF56" s="148"/>
      <c r="DG56" s="174">
        <f>CG56-CH56</f>
        <v>0</v>
      </c>
      <c r="DH56" s="174">
        <f>DG56</f>
        <v>0</v>
      </c>
      <c r="DI56" s="148"/>
      <c r="DJ56" s="148"/>
      <c r="DK56" s="182">
        <f>IF(AND(B54+1=B56,S54=24,U54=0,O56=0,Q56=0),DJ56,DG56)</f>
        <v>0</v>
      </c>
      <c r="DL56" s="148">
        <f>IF(AND(B56+1=B58,S56=24,U56=0,O58=0,Q58=0),IF(CG56+CG58&gt;=1.5,1.5,""),DH56)</f>
        <v>0</v>
      </c>
      <c r="DM56" s="171">
        <f>DO56-DN56</f>
        <v>0</v>
      </c>
      <c r="DN56" s="174">
        <f>BN57</f>
        <v>0</v>
      </c>
      <c r="DO56" s="164">
        <f>BY57</f>
        <v>0</v>
      </c>
      <c r="DP56" s="174">
        <f>DN56+DM56</f>
        <v>0</v>
      </c>
      <c r="DQ56" s="148">
        <f>IF(AND(DN56&lt;=6,DN56&gt;=0),1,IF(AND(DN56&lt;=8,DN56&gt;6),2,IF(AND(DN56&lt;=18,DN56&gt;8),3,IF(AND(DN56&lt;=DP2257&gt;18),4,IF(AND(DN56&lt;=24,DN56&gt;22),5,0)))))</f>
        <v>1</v>
      </c>
      <c r="DR56" s="168">
        <f>IF(DU56&lt;0,CU56,IF(OR(DQ56=1,DQ56=5),3,IF(OR(DQ56=2,DQ56=4),2,1)))</f>
        <v>3</v>
      </c>
      <c r="DS56" s="177">
        <f>CH56</f>
        <v>0</v>
      </c>
      <c r="DT56" s="179">
        <f>IF(DY58=1,IF(AND(DS58&gt;=0.5,DS58&lt;1.5),DS56+DS58,1.5),DS56)</f>
        <v>0</v>
      </c>
      <c r="DU56" s="174">
        <f>ED56-DS56-DN56</f>
        <v>6</v>
      </c>
      <c r="DV56" s="174">
        <f>DM56-DS56-DU56</f>
        <v>-6</v>
      </c>
      <c r="DW56" s="180">
        <f>IF(DU56&lt;=0,DQ56+1,DQ56)</f>
        <v>1</v>
      </c>
      <c r="DX56" s="181">
        <f>IF(OR(DW56=1,DW56=5),3,IF(OR(DW56=2,DW56=4),2,1))</f>
        <v>3</v>
      </c>
      <c r="DY56" s="180">
        <f>IF(AND(B54=B56-1,S54=24,U54=0,O56=0,Q56=0),1,0)</f>
        <v>0</v>
      </c>
      <c r="DZ56" s="174">
        <f>IF(DY56=1,IF(DN54=22.5,0,IF(DN54=23,0.5,IF(DN54=23.5,1,0))),0)</f>
        <v>0</v>
      </c>
      <c r="EA56" s="174">
        <f>IF(DY56=1,EJ56-DZ56,0)</f>
        <v>0</v>
      </c>
      <c r="EB56" s="175">
        <f>IF(DY56=1,EA56+DS56,EJ56)</f>
        <v>0</v>
      </c>
      <c r="EC56" s="176">
        <f>IF(DU56&lt;0,DX56,IF(OR(DW56=1,DW56=5),3,IF(OR(DW56=2,DW56=4),2,1)))</f>
        <v>3</v>
      </c>
      <c r="ED56" s="164">
        <f>IF(DQ56=1,6,IF(DQ56=2,8,IF(DQ56=3,18,IF(DQ56=4,22,IF(DQ56=5,24)))))</f>
        <v>6</v>
      </c>
      <c r="EE56" s="164">
        <f>DN56+CH56</f>
        <v>0</v>
      </c>
      <c r="EF56" s="164">
        <f>DO56</f>
        <v>0</v>
      </c>
      <c r="EG56" s="164">
        <f>IF(DW56=1,6,IF(DW56=2,8,IF(DW56=3,18,IF(DW56=4,22,IF(DW56=5,24)))))</f>
        <v>6</v>
      </c>
      <c r="EH56" s="164">
        <f>IF(EG56&gt;EF56,EI56,0)</f>
        <v>6</v>
      </c>
      <c r="EI56" s="172">
        <f>EG56-EE56</f>
        <v>6</v>
      </c>
      <c r="EJ56" s="166">
        <f>IF(EG56&lt;EF56,EI56,EF56-EE56)</f>
        <v>0</v>
      </c>
      <c r="EK56" s="169">
        <f>IF(DM56-(DS56+EI56)&gt;0,DW56+1,0)</f>
        <v>0</v>
      </c>
      <c r="EL56" s="170">
        <f>IF(OR(EK56=1,EK56=5),3,IF(OR(EK56=2,EK56=4),2,1))</f>
        <v>1</v>
      </c>
      <c r="EM56" s="164">
        <f>DS56+EI56</f>
        <v>6</v>
      </c>
      <c r="EN56" s="164">
        <f>DM56-EM56</f>
        <v>-6</v>
      </c>
      <c r="EO56" s="164" t="b">
        <f>IF(EK56=1,0,IF(EK56=2,6,IF(EK56=3,8,IF(EK56=4,18,IF(EK56=5,22)))))</f>
        <v>0</v>
      </c>
      <c r="EP56" s="164" t="b">
        <f>IF(EK56=1,6,IF(EK56=2,8,IF(EK56=3,18,IF(EK56=4,22,IF(EK56=5,24)))))</f>
        <v>0</v>
      </c>
      <c r="EQ56" s="164">
        <f>EN56+EO56</f>
        <v>-6</v>
      </c>
      <c r="ER56" s="166">
        <f>IF(EN56&lt;0,0,IF(EP56-EO56&lt;EN56,EP56-EO56,EN56))</f>
        <v>0</v>
      </c>
      <c r="ES56" s="167">
        <f>IF(EQ56-EP56&gt;0,EQ56-EP56,0)</f>
        <v>0</v>
      </c>
      <c r="ET56" s="164">
        <f>IF(ES56&gt;0,EP56,0)</f>
        <v>0</v>
      </c>
      <c r="EU56" s="165">
        <f>IF(ET56=6,2,IF(ET56=8,3,IF(ET56=18,4,IF(ET56=22,5,0))))</f>
        <v>0</v>
      </c>
      <c r="EV56" s="170">
        <f>IF(OR(EU56=1,EU56=5),3,IF(OR(EU56=2,EU56=4),2,1))</f>
        <v>1</v>
      </c>
      <c r="EW56" s="171">
        <f>IF(X56="",0,X56)+IF(Z56="",0,Z56)+IF(AB56="",0,AB56)+IF(AD56="",0,AD56)</f>
        <v>0</v>
      </c>
      <c r="EX56" s="171">
        <f>DM56</f>
        <v>0</v>
      </c>
      <c r="EY56" s="148" t="str">
        <f>IF(EW56=EX56,"一致","不一致")</f>
        <v>一致</v>
      </c>
      <c r="EZ56" s="148" t="str">
        <f>IF(AND(B54+1=B56,S54=24,U54=0,O56=0,Q56=0),IF(EW54+EW56=EX54+EX56,"前行と合わせて一致","前行と合わせて不一致"),"非該当")</f>
        <v>非該当</v>
      </c>
      <c r="FA56" s="90">
        <f>IF(((FD56*60+FE56)-(FB56*60+FC56))-((I56*60+K56)-(E56*60+G56))&gt;15,"エラー","")</f>
      </c>
      <c r="FB56" s="88" t="str">
        <f>IF(E56="","0",IF(G56&gt;=45,E56+1,E56))</f>
        <v>0</v>
      </c>
      <c r="FC56" t="str">
        <f>IF(G56="","0",IF(AND(G56&gt;=0,G56&lt;15),0,IF(AND(G56&gt;=15,G56&lt;30),30,IF(AND(G56&gt;=30,G56&lt;45),30,IF(AND(G56&gt;=45,G56&lt;=59),0)))))</f>
        <v>0</v>
      </c>
      <c r="FD56" t="str">
        <f>IF(I56="","0",IF(K56&gt;=45,I56+1,I56))</f>
        <v>0</v>
      </c>
      <c r="FE56" t="str">
        <f>IF(K56="","0",IF(AND(K56&gt;=0,K56&lt;15),0,IF(AND(K56&gt;=15,K56&lt;30),30,IF(AND(K56&gt;=30,K56&lt;45),30,IF(AND(K56&gt;=45,K56&lt;=59),0)))))</f>
        <v>0</v>
      </c>
    </row>
    <row r="57" spans="1:158" ht="10.5" customHeight="1" thickBot="1">
      <c r="A57" s="238"/>
      <c r="B57" s="227"/>
      <c r="C57" s="220"/>
      <c r="D57" s="221"/>
      <c r="E57" s="220"/>
      <c r="F57" s="223"/>
      <c r="G57" s="225"/>
      <c r="H57" s="211"/>
      <c r="I57" s="220"/>
      <c r="J57" s="223"/>
      <c r="K57" s="225"/>
      <c r="L57" s="223"/>
      <c r="M57" s="236"/>
      <c r="N57" s="215"/>
      <c r="O57" s="206"/>
      <c r="P57" s="204"/>
      <c r="Q57" s="206"/>
      <c r="R57" s="200"/>
      <c r="S57" s="202"/>
      <c r="T57" s="204"/>
      <c r="U57" s="206"/>
      <c r="V57" s="208"/>
      <c r="W57" s="209"/>
      <c r="X57" s="196"/>
      <c r="Y57" s="197"/>
      <c r="Z57" s="196"/>
      <c r="AA57" s="198"/>
      <c r="AB57" s="196"/>
      <c r="AC57" s="198"/>
      <c r="AD57" s="187"/>
      <c r="AE57" s="231"/>
      <c r="AF57" s="232"/>
      <c r="AG57" s="233"/>
      <c r="AH57" s="234"/>
      <c r="AI57" s="234"/>
      <c r="AJ57" s="44"/>
      <c r="AK57" s="44"/>
      <c r="AL57" s="44"/>
      <c r="AM57" s="44"/>
      <c r="AN57" s="194"/>
      <c r="AO57" s="194"/>
      <c r="AP57" s="194"/>
      <c r="AQ57" s="44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L57" s="33">
        <f>BL56</f>
      </c>
      <c r="BM57" s="34">
        <f>IF(BM56="","",BM56/60)</f>
      </c>
      <c r="BN57" s="34">
        <f>SUM(BL57:BM57)</f>
        <v>0</v>
      </c>
      <c r="BO57" s="35">
        <f>IF(AND(BN57&gt;=8,BN57&lt;18),1,0)</f>
        <v>0</v>
      </c>
      <c r="BP57" s="13">
        <f>IF(AND(BL57&gt;=6,BL57&lt;8),1,0)</f>
        <v>0</v>
      </c>
      <c r="BQ57" s="13">
        <f>IF(AND(BL57&gt;=18,BL57&lt;22),1,0)</f>
        <v>0</v>
      </c>
      <c r="BR57" s="35">
        <f>IF(OR(BP57&gt;0,BQ57&gt;0),1,0)</f>
        <v>0</v>
      </c>
      <c r="BS57" s="13">
        <f>IF(AND(BL57&gt;=0,BL57&lt;6),1,0)</f>
        <v>0</v>
      </c>
      <c r="BT57" s="13">
        <f>IF(AND(BL57&gt;=22,BL57&lt;=24),1,0)</f>
        <v>0</v>
      </c>
      <c r="BU57" s="35">
        <f>IF(OR(BS57&gt;0,BT57&gt;0),1,0)</f>
        <v>0</v>
      </c>
      <c r="BV57" s="36">
        <f>IF(OR(BO57&gt;0),1,IF(BR57&gt;0,2,IF(BU57=0,0,3)))</f>
        <v>0</v>
      </c>
      <c r="BW57">
        <f>BW56</f>
      </c>
      <c r="BX57">
        <f>IF(BX56="","",BX56/60)</f>
      </c>
      <c r="BY57" s="4">
        <f>SUM(BW57:BX57)</f>
        <v>0</v>
      </c>
      <c r="BZ57" s="37">
        <f>IF(AND(BW57&gt;=8,BW57&lt;18),1,0)</f>
        <v>0</v>
      </c>
      <c r="CA57">
        <f>IF(AND(BW57&gt;=6,BW57&lt;8),1,0)</f>
        <v>0</v>
      </c>
      <c r="CB57">
        <f>IF(AND(BW57&gt;=18,BW57&lt;22),1,0)</f>
        <v>0</v>
      </c>
      <c r="CC57" s="37">
        <f>IF(OR(CA57&gt;0,CB57&gt;0),1,0)</f>
        <v>0</v>
      </c>
      <c r="CD57">
        <f>IF(AND(BW57&gt;=0,BW57&lt;6),1,0)</f>
        <v>0</v>
      </c>
      <c r="CE57">
        <f>IF(BX57&gt;=22,1,0)</f>
        <v>1</v>
      </c>
      <c r="CF57" s="37">
        <f>IF(OR(CD57&gt;0,CE57&gt;0),1,0)</f>
        <v>1</v>
      </c>
      <c r="CG57" s="38">
        <f>IF(CG56&gt;=1.5,1,0)</f>
        <v>0</v>
      </c>
      <c r="CH57" s="15"/>
      <c r="CI57" s="184"/>
      <c r="CJ57" s="183"/>
      <c r="CK57" s="183"/>
      <c r="CL57" s="186"/>
      <c r="CM57" s="186"/>
      <c r="CN57" s="183"/>
      <c r="CO57" s="183"/>
      <c r="CP57" s="184"/>
      <c r="CQ57" s="185"/>
      <c r="CR57" s="185"/>
      <c r="CS57" s="185"/>
      <c r="CT57" s="148"/>
      <c r="CU57" s="180"/>
      <c r="CV57" s="174"/>
      <c r="CW57" s="182"/>
      <c r="CX57" s="148"/>
      <c r="CY57" s="148"/>
      <c r="CZ57" s="182"/>
      <c r="DA57" s="148"/>
      <c r="DB57" s="148"/>
      <c r="DC57" s="182"/>
      <c r="DD57" s="148"/>
      <c r="DE57" s="148"/>
      <c r="DF57" s="148"/>
      <c r="DG57" s="148"/>
      <c r="DH57" s="174"/>
      <c r="DI57" s="148"/>
      <c r="DJ57" s="148"/>
      <c r="DK57" s="182"/>
      <c r="DL57" s="148"/>
      <c r="DM57" s="148"/>
      <c r="DN57" s="148"/>
      <c r="DO57" s="164"/>
      <c r="DP57" s="174"/>
      <c r="DQ57" s="148"/>
      <c r="DR57" s="168"/>
      <c r="DS57" s="178"/>
      <c r="DT57" s="179"/>
      <c r="DU57" s="174"/>
      <c r="DV57" s="174"/>
      <c r="DW57" s="180"/>
      <c r="DX57" s="181"/>
      <c r="DY57" s="180"/>
      <c r="DZ57" s="174"/>
      <c r="EA57" s="174"/>
      <c r="EB57" s="175"/>
      <c r="EC57" s="176"/>
      <c r="ED57" s="164"/>
      <c r="EE57" s="164"/>
      <c r="EF57" s="164"/>
      <c r="EG57" s="164"/>
      <c r="EH57" s="164"/>
      <c r="EI57" s="172"/>
      <c r="EJ57" s="166"/>
      <c r="EK57" s="169"/>
      <c r="EL57" s="170"/>
      <c r="EM57" s="164"/>
      <c r="EN57" s="164"/>
      <c r="EO57" s="164"/>
      <c r="EP57" s="164"/>
      <c r="EQ57" s="164"/>
      <c r="ER57" s="166"/>
      <c r="ES57" s="168"/>
      <c r="ET57" s="164"/>
      <c r="EU57" s="165"/>
      <c r="EV57" s="170"/>
      <c r="EW57" s="148"/>
      <c r="EX57" s="148"/>
      <c r="EY57" s="148"/>
      <c r="EZ57" s="148"/>
      <c r="FA57" s="90">
        <f>IF(((FD56*60+FE56)-(FB56*60+FC56))-((I56*60+K56)-(E56*60+G56))&lt;-14,"エラー","")</f>
      </c>
      <c r="FB57" s="88"/>
    </row>
    <row r="58" spans="1:161" ht="10.5" customHeight="1" thickBot="1">
      <c r="A58" s="237"/>
      <c r="B58" s="226"/>
      <c r="C58" s="218"/>
      <c r="D58" s="219"/>
      <c r="E58" s="222"/>
      <c r="F58" s="205" t="s">
        <v>98</v>
      </c>
      <c r="G58" s="224"/>
      <c r="H58" s="210" t="s">
        <v>99</v>
      </c>
      <c r="I58" s="222"/>
      <c r="J58" s="205" t="s">
        <v>98</v>
      </c>
      <c r="K58" s="224"/>
      <c r="L58" s="205" t="s">
        <v>99</v>
      </c>
      <c r="M58" s="235"/>
      <c r="N58" s="214"/>
      <c r="O58" s="205">
        <f>IF(E58="","",IF(G58&gt;=45,E58+1,E58))</f>
      </c>
      <c r="P58" s="203" t="s">
        <v>98</v>
      </c>
      <c r="Q58" s="205">
        <f>IF(G58="","",IF(AND(G58&gt;=0,G58&lt;15),0,IF(AND(G58&gt;=15,G58&lt;30),30,IF(AND(G58&gt;=30,G58&lt;45),30,IF(AND(G58&gt;=45,G58&lt;=59),0)))))</f>
      </c>
      <c r="R58" s="199" t="s">
        <v>99</v>
      </c>
      <c r="S58" s="201">
        <f>IF(I58="","",IF(K58&gt;=45,I58+1,I58))</f>
      </c>
      <c r="T58" s="203" t="s">
        <v>98</v>
      </c>
      <c r="U58" s="205">
        <f>IF(K58="","",IF(AND(K58&gt;=0,K58&lt;15),0,IF(AND(K58&gt;=15,K58&lt;30),30,IF(AND(K58&gt;=30,K58&lt;45),30,IF(AND(K58&gt;=45,K58&lt;=59),0)))))</f>
      </c>
      <c r="V58" s="207" t="s">
        <v>99</v>
      </c>
      <c r="W58" s="209">
        <f>IF(AND(B56=B58-1,S56=24,U56=0,O58=0,Q58=0),"",IF(AND(O58="",Q58="",S58="",U58=""),"",DR58))</f>
      </c>
      <c r="X58" s="196">
        <f>IF(AND(B56+1=B58,S56=24,U56=0,O58=0,Q58=0),"",IF(AND(B58+1=B60,S58=24,U58=0,O60=0,Q60=0),IF(DT58&lt;1.5,DT58,1.5),IF(CH58=0,"",CH58)))</f>
      </c>
      <c r="Y58" s="197">
        <f>IF(AND(DY58=1,EB58=0.5),DR58,IF(AND(EB58&gt;0.5,EB58&lt;1),"",IF(EB58&lt;=0,"",EC58)))</f>
      </c>
      <c r="Z58" s="196">
        <f>IF(Y58="","",IF(DY58=1,IF(EB58&lt;=0,"",EB58),EJ58))</f>
      </c>
      <c r="AA58" s="198">
        <f>IF(ER58&lt;=0,"",IF(DX58=EK58,IF(OR(DX58=0,EK58=0),"",EL58),EL58))</f>
      </c>
      <c r="AB58" s="196">
        <f>IF(OR(AA58="",ER58=0),"",ER58)</f>
      </c>
      <c r="AC58" s="198">
        <f>IF(OR(EK58=EU58,EU58=0,EK58=0),"",EV58)</f>
      </c>
      <c r="AD58" s="187">
        <f>IF(AC58&gt;0,IF(ES58=0,"",ES58),"")</f>
      </c>
      <c r="AE58" s="228">
        <f>IF(FA58="エラー","実績エラー","")</f>
      </c>
      <c r="AF58" s="229"/>
      <c r="AG58" s="230"/>
      <c r="AH58" s="234">
        <f>IF(AND(FA59="エラー",U58&lt;&gt;""),"実績エラー","")</f>
      </c>
      <c r="AI58" s="234"/>
      <c r="AJ58" s="44"/>
      <c r="AK58" s="44"/>
      <c r="AL58" s="44"/>
      <c r="AM58" s="44"/>
      <c r="AN58" s="194">
        <f>SUM(M58:N59)</f>
        <v>0</v>
      </c>
      <c r="AO58" s="195">
        <f>SUM(X58,Z58,AB58,AD58)</f>
        <v>0</v>
      </c>
      <c r="AP58" s="194">
        <f>IF(AN58=AO58,0,1)</f>
        <v>0</v>
      </c>
      <c r="AQ58" s="44"/>
      <c r="AS58" s="148">
        <f>IF(W58=1,IF(X58=0.5,1,0),0)</f>
        <v>0</v>
      </c>
      <c r="AT58" s="148">
        <f>IF(W58=2,IF(X58=0.5,1,0),0)</f>
        <v>0</v>
      </c>
      <c r="AU58" s="148">
        <f>IF(W58=3,IF(X58=0.5,1,0),0)</f>
        <v>0</v>
      </c>
      <c r="AV58" s="148">
        <f>IF(W58=1,IF(X58=1,1,0),0)</f>
        <v>0</v>
      </c>
      <c r="AW58" s="148">
        <f>IF(W58=2,IF(X58=1,1,0),0)</f>
        <v>0</v>
      </c>
      <c r="AX58" s="148">
        <f>IF(W58=3,IF(X58=1,1,0),0)</f>
        <v>0</v>
      </c>
      <c r="AY58" s="148">
        <f>IF(W58=1,IF(X58=1.5,1,0),0)</f>
        <v>0</v>
      </c>
      <c r="AZ58" s="148">
        <f>IF(W58=2,IF(X58=1.5,1,0),0)</f>
        <v>0</v>
      </c>
      <c r="BA58" s="148">
        <f>IF(W58=3,IF(X58=1.5,1,0),0)</f>
        <v>0</v>
      </c>
      <c r="BB58" s="148">
        <f>IF(Y58=1,IF(Z58&gt;0,Z58/0.5,0),0)</f>
        <v>0</v>
      </c>
      <c r="BC58" s="148">
        <f>IF(Y58=2,IF(Z58&gt;0,Z58/0.5,0),0)</f>
        <v>0</v>
      </c>
      <c r="BD58" s="148">
        <f>IF(Y58=3,IF(Z58&gt;0,Z58/0.5,0),0)</f>
        <v>0</v>
      </c>
      <c r="BE58" s="148">
        <f>IF(AA58=1,IF(AB58&gt;0,AB58/0.5,0),0)</f>
        <v>0</v>
      </c>
      <c r="BF58" s="148">
        <f>IF(AA58=2,IF(AB58&gt;0,AB58/0.5,0),0)</f>
        <v>0</v>
      </c>
      <c r="BG58" s="148">
        <f>IF(AA58=3,IF(AB58&gt;0,AB58/0.5,0),0)</f>
        <v>0</v>
      </c>
      <c r="BH58" s="148">
        <f>IF(AC58=1,IF(AD58&gt;0,AD58/0.5,0),0)</f>
        <v>0</v>
      </c>
      <c r="BI58" s="148">
        <f>IF(AC58=2,IF(AD58&gt;0,AD58/0.5,0),0)</f>
        <v>0</v>
      </c>
      <c r="BJ58" s="148">
        <f>IF(AC58=3,IF(AD58&gt;0,AD58/0.5,0),0)</f>
        <v>0</v>
      </c>
      <c r="BL58" s="12">
        <f>IF(O58="","",O58)</f>
      </c>
      <c r="BM58" s="12">
        <f>IF(Q58="","",Q58)</f>
      </c>
      <c r="BN58" s="13"/>
      <c r="BO58" s="13" t="s">
        <v>58</v>
      </c>
      <c r="BP58" s="13" t="s">
        <v>100</v>
      </c>
      <c r="BQ58" s="13" t="s">
        <v>101</v>
      </c>
      <c r="BR58" s="13" t="s">
        <v>102</v>
      </c>
      <c r="BS58" s="13" t="s">
        <v>103</v>
      </c>
      <c r="BT58" s="13" t="s">
        <v>104</v>
      </c>
      <c r="BU58" s="13" t="s">
        <v>105</v>
      </c>
      <c r="BV58" s="13"/>
      <c r="BW58" s="14">
        <f>S58</f>
      </c>
      <c r="BX58" s="14">
        <f>IF(U58="","",U58)</f>
      </c>
      <c r="BZ58" t="s">
        <v>58</v>
      </c>
      <c r="CA58" t="s">
        <v>100</v>
      </c>
      <c r="CB58" t="s">
        <v>101</v>
      </c>
      <c r="CC58" t="s">
        <v>102</v>
      </c>
      <c r="CD58" t="s">
        <v>103</v>
      </c>
      <c r="CE58" t="s">
        <v>104</v>
      </c>
      <c r="CF58" t="s">
        <v>105</v>
      </c>
      <c r="CG58" s="15">
        <f>BY59-BN59</f>
        <v>0</v>
      </c>
      <c r="CH58" s="15">
        <f>IF(CG58&gt;1.5,1.5,CG58)</f>
        <v>0</v>
      </c>
      <c r="CI58" s="184">
        <f>IF(AND(CG59&gt;0,BN59=5,BN59&lt;8),1,0)</f>
        <v>0</v>
      </c>
      <c r="CJ58" s="183">
        <f>IF(AND(CG59&gt;0,BN59=5.5,BN59&lt;8),1,0)</f>
        <v>0</v>
      </c>
      <c r="CK58" s="183">
        <f>IF(AND(CG59&gt;0,BN59=7,BN59&lt;18),1,0)</f>
        <v>0</v>
      </c>
      <c r="CL58" s="186">
        <f>IF(AND(CG59&gt;0,BN59=7.5,BN59&lt;18),1,0)</f>
        <v>0</v>
      </c>
      <c r="CM58" s="186">
        <f>IF(AND(CG59&gt;0,BN59=17,BN59&lt;22),1,0)</f>
        <v>0</v>
      </c>
      <c r="CN58" s="183">
        <f>IF(AND(CG59&gt;0,BN59=17.5,BN59&lt;22),1,0)</f>
        <v>0</v>
      </c>
      <c r="CO58" s="183">
        <f>IF(AND(CG59&gt;0,BN59=21,BN59&lt;24),1,0)</f>
        <v>0</v>
      </c>
      <c r="CP58" s="184">
        <f>IF(AND(CG59&gt;0,BN59=21.5,BN59&lt;24),1,0)</f>
        <v>0</v>
      </c>
      <c r="CQ58" s="185">
        <f>IF(OR(CL58&gt;0,CM58&gt;0),1,0)</f>
        <v>0</v>
      </c>
      <c r="CR58" s="185">
        <f>IF(OR(CJ58&gt;0,CK58&gt;0,CN58&gt;0,CO58&gt;0),2,0)</f>
        <v>0</v>
      </c>
      <c r="CS58" s="185">
        <f>IF(OR(CI58&gt;0,CP58&gt;0),3,0)</f>
        <v>0</v>
      </c>
      <c r="CT58" s="180">
        <f>SUM(CQ58:CS59)</f>
        <v>0</v>
      </c>
      <c r="CU58" s="180">
        <f>IF(CT58=0,BV59,CT58)</f>
        <v>0</v>
      </c>
      <c r="CV58" s="174">
        <f>BN59+CH58</f>
        <v>0</v>
      </c>
      <c r="CW58" s="182">
        <f>IF(AND(CV58&gt;=8,CV58&lt;18),1,0)</f>
        <v>0</v>
      </c>
      <c r="CX58" s="148">
        <f>IF(AND(CV58&gt;=6,CV58&lt;8),1,0)</f>
        <v>0</v>
      </c>
      <c r="CY58" s="148">
        <f>IF(AND(CV58&gt;=18,CV58&lt;22),1,0)</f>
        <v>0</v>
      </c>
      <c r="CZ58" s="182">
        <f>IF(OR(CX58&gt;0,CY58&gt;0),2,0)</f>
        <v>0</v>
      </c>
      <c r="DA58" s="148">
        <f>IF(AND(CV58&gt;=0,CV58&lt;6),1,0)</f>
        <v>1</v>
      </c>
      <c r="DB58" s="148">
        <f>IF(CV58&gt;=22,1,0)</f>
        <v>0</v>
      </c>
      <c r="DC58" s="182">
        <f>IF(OR(DA58&gt;0,DB58&gt;0),3,0)</f>
        <v>3</v>
      </c>
      <c r="DD58" s="148">
        <f>SUM(CW58,CZ58,DC58)</f>
        <v>3</v>
      </c>
      <c r="DE58" s="148">
        <f>IF(OR(DL58&lt;=0.5,DL58=""),"",DD58)</f>
      </c>
      <c r="DF58" s="148"/>
      <c r="DG58" s="174">
        <f>CG58-CH58</f>
        <v>0</v>
      </c>
      <c r="DH58" s="174">
        <f>DG58</f>
        <v>0</v>
      </c>
      <c r="DI58" s="148"/>
      <c r="DJ58" s="148"/>
      <c r="DK58" s="182">
        <f>IF(AND(B56+1=B58,S56=24,U56=0,O58=0,Q58=0),DJ58,DG58)</f>
        <v>0</v>
      </c>
      <c r="DL58" s="148">
        <f>IF(AND(B58+1=B60,S58=24,U58=0,O60=0,Q60=0),IF(CG58+CG60&gt;=1.5,1.5,""),DH58)</f>
        <v>0</v>
      </c>
      <c r="DM58" s="171">
        <f>DO58-DN58</f>
        <v>0</v>
      </c>
      <c r="DN58" s="174">
        <f>BN59</f>
        <v>0</v>
      </c>
      <c r="DO58" s="164">
        <f>BY59</f>
        <v>0</v>
      </c>
      <c r="DP58" s="174">
        <f>DN58+DM58</f>
        <v>0</v>
      </c>
      <c r="DQ58" s="148">
        <f>IF(AND(DN58&lt;=6,DN58&gt;=0),1,IF(AND(DN58&lt;=8,DN58&gt;6),2,IF(AND(DN58&lt;=18,DN58&gt;8),3,IF(AND(DN58&lt;=DP2259&gt;18),4,IF(AND(DN58&lt;=24,DN58&gt;22),5,0)))))</f>
        <v>1</v>
      </c>
      <c r="DR58" s="168">
        <f>IF(DU58&lt;0,CU58,IF(OR(DQ58=1,DQ58=5),3,IF(OR(DQ58=2,DQ58=4),2,1)))</f>
        <v>3</v>
      </c>
      <c r="DS58" s="177">
        <f>CH58</f>
        <v>0</v>
      </c>
      <c r="DT58" s="179">
        <f>IF(DY60=1,IF(AND(DS60&gt;=0.5,DS60&lt;1.5),DS58+DS60,1.5),DS58)</f>
        <v>0</v>
      </c>
      <c r="DU58" s="174">
        <f>ED58-DS58-DN58</f>
        <v>6</v>
      </c>
      <c r="DV58" s="174">
        <f>DM58-DS58-DU58</f>
        <v>-6</v>
      </c>
      <c r="DW58" s="180">
        <f>IF(DU58&lt;=0,DQ58+1,DQ58)</f>
        <v>1</v>
      </c>
      <c r="DX58" s="181">
        <f>IF(OR(DW58=1,DW58=5),3,IF(OR(DW58=2,DW58=4),2,1))</f>
        <v>3</v>
      </c>
      <c r="DY58" s="180">
        <f>IF(AND(B56=B58-1,S56=24,U56=0,O58=0,Q58=0),1,0)</f>
        <v>0</v>
      </c>
      <c r="DZ58" s="174">
        <f>IF(DY58=1,IF(DN56=22.5,0,IF(DN56=23,0.5,IF(DN56=23.5,1,0))),0)</f>
        <v>0</v>
      </c>
      <c r="EA58" s="174">
        <f>IF(DY58=1,EJ58-DZ58,0)</f>
        <v>0</v>
      </c>
      <c r="EB58" s="175">
        <f>IF(DY58=1,EA58+DS58,EJ58)</f>
        <v>0</v>
      </c>
      <c r="EC58" s="176">
        <f>IF(DU58&lt;0,DX58,IF(OR(DW58=1,DW58=5),3,IF(OR(DW58=2,DW58=4),2,1)))</f>
        <v>3</v>
      </c>
      <c r="ED58" s="164">
        <f>IF(DQ58=1,6,IF(DQ58=2,8,IF(DQ58=3,18,IF(DQ58=4,22,IF(DQ58=5,24)))))</f>
        <v>6</v>
      </c>
      <c r="EE58" s="164">
        <f>DN58+CH58</f>
        <v>0</v>
      </c>
      <c r="EF58" s="164">
        <f>DO58</f>
        <v>0</v>
      </c>
      <c r="EG58" s="164">
        <f>IF(DW58=1,6,IF(DW58=2,8,IF(DW58=3,18,IF(DW58=4,22,IF(DW58=5,24)))))</f>
        <v>6</v>
      </c>
      <c r="EH58" s="164">
        <f>IF(EG58&gt;EF58,EI58,0)</f>
        <v>6</v>
      </c>
      <c r="EI58" s="172">
        <f>EG58-EE58</f>
        <v>6</v>
      </c>
      <c r="EJ58" s="166">
        <f>IF(EG58&lt;EF58,EI58,EF58-EE58)</f>
        <v>0</v>
      </c>
      <c r="EK58" s="169">
        <f>IF(DM58-(DS58+EI58)&gt;0,DW58+1,0)</f>
        <v>0</v>
      </c>
      <c r="EL58" s="170">
        <f>IF(OR(EK58=1,EK58=5),3,IF(OR(EK58=2,EK58=4),2,1))</f>
        <v>1</v>
      </c>
      <c r="EM58" s="164">
        <f>DS58+EI58</f>
        <v>6</v>
      </c>
      <c r="EN58" s="164">
        <f>DM58-EM58</f>
        <v>-6</v>
      </c>
      <c r="EO58" s="164" t="b">
        <f>IF(EK58=1,0,IF(EK58=2,6,IF(EK58=3,8,IF(EK58=4,18,IF(EK58=5,22)))))</f>
        <v>0</v>
      </c>
      <c r="EP58" s="164" t="b">
        <f>IF(EK58=1,6,IF(EK58=2,8,IF(EK58=3,18,IF(EK58=4,22,IF(EK58=5,24)))))</f>
        <v>0</v>
      </c>
      <c r="EQ58" s="164">
        <f>EN58+EO58</f>
        <v>-6</v>
      </c>
      <c r="ER58" s="166">
        <f>IF(EN58&lt;0,0,IF(EP58-EO58&lt;EN58,EP58-EO58,EN58))</f>
        <v>0</v>
      </c>
      <c r="ES58" s="167">
        <f>IF(EQ58-EP58&gt;0,EQ58-EP58,0)</f>
        <v>0</v>
      </c>
      <c r="ET58" s="164">
        <f>IF(ES58&gt;0,EP58,0)</f>
        <v>0</v>
      </c>
      <c r="EU58" s="165">
        <f>IF(ET58=6,2,IF(ET58=8,3,IF(ET58=18,4,IF(ET58=22,5,0))))</f>
        <v>0</v>
      </c>
      <c r="EV58" s="170">
        <f>IF(OR(EU58=1,EU58=5),3,IF(OR(EU58=2,EU58=4),2,1))</f>
        <v>1</v>
      </c>
      <c r="EW58" s="171">
        <f>IF(X58="",0,X58)+IF(Z58="",0,Z58)+IF(AB58="",0,AB58)+IF(AD58="",0,AD58)</f>
        <v>0</v>
      </c>
      <c r="EX58" s="171">
        <f>DM58</f>
        <v>0</v>
      </c>
      <c r="EY58" s="148" t="str">
        <f>IF(EW58=EX58,"一致","不一致")</f>
        <v>一致</v>
      </c>
      <c r="EZ58" s="148" t="str">
        <f>IF(AND(B56+1=B58,S56=24,U56=0,O58=0,Q58=0),IF(EW56+EW58=EX56+EX58,"前行と合わせて一致","前行と合わせて不一致"),"非該当")</f>
        <v>非該当</v>
      </c>
      <c r="FA58" s="90">
        <f>IF(((FD58*60+FE58)-(FB58*60+FC58))-((I58*60+K58)-(E58*60+G58))&gt;15,"エラー","")</f>
      </c>
      <c r="FB58" s="88" t="str">
        <f>IF(E58="","0",IF(G58&gt;=45,E58+1,E58))</f>
        <v>0</v>
      </c>
      <c r="FC58" t="str">
        <f>IF(G58="","0",IF(AND(G58&gt;=0,G58&lt;15),0,IF(AND(G58&gt;=15,G58&lt;30),30,IF(AND(G58&gt;=30,G58&lt;45),30,IF(AND(G58&gt;=45,G58&lt;=59),0)))))</f>
        <v>0</v>
      </c>
      <c r="FD58" t="str">
        <f>IF(I58="","0",IF(K58&gt;=45,I58+1,I58))</f>
        <v>0</v>
      </c>
      <c r="FE58" t="str">
        <f>IF(K58="","0",IF(AND(K58&gt;=0,K58&lt;15),0,IF(AND(K58&gt;=15,K58&lt;30),30,IF(AND(K58&gt;=30,K58&lt;45),30,IF(AND(K58&gt;=45,K58&lt;=59),0)))))</f>
        <v>0</v>
      </c>
    </row>
    <row r="59" spans="1:158" ht="10.5" customHeight="1" thickBot="1">
      <c r="A59" s="238"/>
      <c r="B59" s="227"/>
      <c r="C59" s="220"/>
      <c r="D59" s="221"/>
      <c r="E59" s="220"/>
      <c r="F59" s="223"/>
      <c r="G59" s="225"/>
      <c r="H59" s="211"/>
      <c r="I59" s="220"/>
      <c r="J59" s="223"/>
      <c r="K59" s="225"/>
      <c r="L59" s="223"/>
      <c r="M59" s="236"/>
      <c r="N59" s="215"/>
      <c r="O59" s="206"/>
      <c r="P59" s="204"/>
      <c r="Q59" s="206"/>
      <c r="R59" s="200"/>
      <c r="S59" s="202"/>
      <c r="T59" s="204"/>
      <c r="U59" s="206"/>
      <c r="V59" s="208"/>
      <c r="W59" s="209"/>
      <c r="X59" s="196"/>
      <c r="Y59" s="197"/>
      <c r="Z59" s="196"/>
      <c r="AA59" s="198"/>
      <c r="AB59" s="196"/>
      <c r="AC59" s="198"/>
      <c r="AD59" s="187"/>
      <c r="AE59" s="231"/>
      <c r="AF59" s="232"/>
      <c r="AG59" s="233"/>
      <c r="AH59" s="234"/>
      <c r="AI59" s="234"/>
      <c r="AJ59" s="44"/>
      <c r="AK59" s="44"/>
      <c r="AL59" s="44"/>
      <c r="AM59" s="44"/>
      <c r="AN59" s="194"/>
      <c r="AO59" s="194"/>
      <c r="AP59" s="194"/>
      <c r="AQ59" s="44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L59" s="33">
        <f>BL58</f>
      </c>
      <c r="BM59" s="34">
        <f>IF(BM58="","",BM58/60)</f>
      </c>
      <c r="BN59" s="34">
        <f>SUM(BL59:BM59)</f>
        <v>0</v>
      </c>
      <c r="BO59" s="35">
        <f>IF(AND(BN59&gt;=8,BN59&lt;18),1,0)</f>
        <v>0</v>
      </c>
      <c r="BP59" s="13">
        <f>IF(AND(BL59&gt;=6,BL59&lt;8),1,0)</f>
        <v>0</v>
      </c>
      <c r="BQ59" s="13">
        <f>IF(AND(BL59&gt;=18,BL59&lt;22),1,0)</f>
        <v>0</v>
      </c>
      <c r="BR59" s="35">
        <f>IF(OR(BP59&gt;0,BQ59&gt;0),1,0)</f>
        <v>0</v>
      </c>
      <c r="BS59" s="13">
        <f>IF(AND(BL59&gt;=0,BL59&lt;6),1,0)</f>
        <v>0</v>
      </c>
      <c r="BT59" s="13">
        <f>IF(AND(BL59&gt;=22,BL59&lt;=24),1,0)</f>
        <v>0</v>
      </c>
      <c r="BU59" s="35">
        <f>IF(OR(BS59&gt;0,BT59&gt;0),1,0)</f>
        <v>0</v>
      </c>
      <c r="BV59" s="36">
        <f>IF(OR(BO59&gt;0),1,IF(BR59&gt;0,2,IF(BU59=0,0,3)))</f>
        <v>0</v>
      </c>
      <c r="BW59">
        <f>BW58</f>
      </c>
      <c r="BX59">
        <f>IF(BX58="","",BX58/60)</f>
      </c>
      <c r="BY59" s="4">
        <f>SUM(BW59:BX59)</f>
        <v>0</v>
      </c>
      <c r="BZ59" s="37">
        <f>IF(AND(BW59&gt;=8,BW59&lt;18),1,0)</f>
        <v>0</v>
      </c>
      <c r="CA59">
        <f>IF(AND(BW59&gt;=6,BW59&lt;8),1,0)</f>
        <v>0</v>
      </c>
      <c r="CB59">
        <f>IF(AND(BW59&gt;=18,BW59&lt;22),1,0)</f>
        <v>0</v>
      </c>
      <c r="CC59" s="37">
        <f>IF(OR(CA59&gt;0,CB59&gt;0),1,0)</f>
        <v>0</v>
      </c>
      <c r="CD59">
        <f>IF(AND(BW59&gt;=0,BW59&lt;6),1,0)</f>
        <v>0</v>
      </c>
      <c r="CE59">
        <f>IF(BX59&gt;=22,1,0)</f>
        <v>1</v>
      </c>
      <c r="CF59" s="37">
        <f>IF(OR(CD59&gt;0,CE59&gt;0),1,0)</f>
        <v>1</v>
      </c>
      <c r="CG59" s="38">
        <f>IF(CG58&gt;=1.5,1,0)</f>
        <v>0</v>
      </c>
      <c r="CH59" s="15"/>
      <c r="CI59" s="184"/>
      <c r="CJ59" s="183"/>
      <c r="CK59" s="183"/>
      <c r="CL59" s="186"/>
      <c r="CM59" s="186"/>
      <c r="CN59" s="183"/>
      <c r="CO59" s="183"/>
      <c r="CP59" s="184"/>
      <c r="CQ59" s="185"/>
      <c r="CR59" s="185"/>
      <c r="CS59" s="185"/>
      <c r="CT59" s="148"/>
      <c r="CU59" s="180"/>
      <c r="CV59" s="174"/>
      <c r="CW59" s="182"/>
      <c r="CX59" s="148"/>
      <c r="CY59" s="148"/>
      <c r="CZ59" s="182"/>
      <c r="DA59" s="148"/>
      <c r="DB59" s="148"/>
      <c r="DC59" s="182"/>
      <c r="DD59" s="148"/>
      <c r="DE59" s="148"/>
      <c r="DF59" s="148"/>
      <c r="DG59" s="148"/>
      <c r="DH59" s="174"/>
      <c r="DI59" s="148"/>
      <c r="DJ59" s="148"/>
      <c r="DK59" s="182"/>
      <c r="DL59" s="148"/>
      <c r="DM59" s="148"/>
      <c r="DN59" s="148"/>
      <c r="DO59" s="164"/>
      <c r="DP59" s="174"/>
      <c r="DQ59" s="148"/>
      <c r="DR59" s="168"/>
      <c r="DS59" s="178"/>
      <c r="DT59" s="179"/>
      <c r="DU59" s="174"/>
      <c r="DV59" s="174"/>
      <c r="DW59" s="180"/>
      <c r="DX59" s="181"/>
      <c r="DY59" s="180"/>
      <c r="DZ59" s="174"/>
      <c r="EA59" s="174"/>
      <c r="EB59" s="175"/>
      <c r="EC59" s="176"/>
      <c r="ED59" s="164"/>
      <c r="EE59" s="164"/>
      <c r="EF59" s="164"/>
      <c r="EG59" s="164"/>
      <c r="EH59" s="164"/>
      <c r="EI59" s="172"/>
      <c r="EJ59" s="166"/>
      <c r="EK59" s="169"/>
      <c r="EL59" s="170"/>
      <c r="EM59" s="164"/>
      <c r="EN59" s="164"/>
      <c r="EO59" s="164"/>
      <c r="EP59" s="164"/>
      <c r="EQ59" s="164"/>
      <c r="ER59" s="166"/>
      <c r="ES59" s="168"/>
      <c r="ET59" s="164"/>
      <c r="EU59" s="165"/>
      <c r="EV59" s="170"/>
      <c r="EW59" s="148"/>
      <c r="EX59" s="148"/>
      <c r="EY59" s="148"/>
      <c r="EZ59" s="148"/>
      <c r="FA59" s="90">
        <f>IF(((FD58*60+FE58)-(FB58*60+FC58))-((I58*60+K58)-(E58*60+G58))&lt;-14,"エラー","")</f>
      </c>
      <c r="FB59" s="88"/>
    </row>
    <row r="60" spans="1:161" ht="10.5" customHeight="1" thickBot="1">
      <c r="A60" s="237"/>
      <c r="B60" s="226"/>
      <c r="C60" s="218"/>
      <c r="D60" s="219"/>
      <c r="E60" s="222"/>
      <c r="F60" s="205" t="s">
        <v>98</v>
      </c>
      <c r="G60" s="224"/>
      <c r="H60" s="210" t="s">
        <v>99</v>
      </c>
      <c r="I60" s="222"/>
      <c r="J60" s="205" t="s">
        <v>98</v>
      </c>
      <c r="K60" s="224"/>
      <c r="L60" s="205" t="s">
        <v>99</v>
      </c>
      <c r="M60" s="235"/>
      <c r="N60" s="214"/>
      <c r="O60" s="205">
        <f>IF(E60="","",IF(G60&gt;=45,E60+1,E60))</f>
      </c>
      <c r="P60" s="203" t="s">
        <v>98</v>
      </c>
      <c r="Q60" s="205">
        <f>IF(G60="","",IF(AND(G60&gt;=0,G60&lt;15),0,IF(AND(G60&gt;=15,G60&lt;30),30,IF(AND(G60&gt;=30,G60&lt;45),30,IF(AND(G60&gt;=45,G60&lt;=59),0)))))</f>
      </c>
      <c r="R60" s="199" t="s">
        <v>99</v>
      </c>
      <c r="S60" s="201">
        <f>IF(I60="","",IF(K60&gt;=45,I60+1,I60))</f>
      </c>
      <c r="T60" s="203" t="s">
        <v>98</v>
      </c>
      <c r="U60" s="205">
        <f>IF(K60="","",IF(AND(K60&gt;=0,K60&lt;15),0,IF(AND(K60&gt;=15,K60&lt;30),30,IF(AND(K60&gt;=30,K60&lt;45),30,IF(AND(K60&gt;=45,K60&lt;=59),0)))))</f>
      </c>
      <c r="V60" s="207" t="s">
        <v>99</v>
      </c>
      <c r="W60" s="209">
        <f>IF(AND(B58=B60-1,S58=24,U58=0,O60=0,Q60=0),"",IF(AND(O60="",Q60="",S60="",U60=""),"",DR60))</f>
      </c>
      <c r="X60" s="196">
        <f>IF(AND(B58+1=B60,S58=24,U58=0,O60=0,Q60=0),"",IF(AND(B60+1=B62,S60=24,U60=0,O62=0,Q62=0),IF(DT60&lt;1.5,DT60,1.5),IF(CH60=0,"",CH60)))</f>
      </c>
      <c r="Y60" s="197">
        <f>IF(AND(DY60=1,EB60=0.5),DR60,IF(AND(EB60&gt;0.5,EB60&lt;1),"",IF(EB60&lt;=0,"",EC60)))</f>
      </c>
      <c r="Z60" s="196">
        <f>IF(Y60="","",IF(DY60=1,IF(EB60&lt;=0,"",EB60),EJ60))</f>
      </c>
      <c r="AA60" s="198">
        <f>IF(ER60&lt;=0,"",IF(DX60=EK60,IF(OR(DX60=0,EK60=0),"",EL60),EL60))</f>
      </c>
      <c r="AB60" s="196">
        <f>IF(OR(AA60="",ER60=0),"",ER60)</f>
      </c>
      <c r="AC60" s="198">
        <f>IF(OR(EK60=EU60,EU60=0,EK60=0),"",EV60)</f>
      </c>
      <c r="AD60" s="187">
        <f>IF(AC60&gt;0,IF(ES60=0,"",ES60),"")</f>
      </c>
      <c r="AE60" s="228">
        <f>IF(FA60="エラー","実績エラー","")</f>
      </c>
      <c r="AF60" s="229"/>
      <c r="AG60" s="230"/>
      <c r="AH60" s="234">
        <f>IF(AND(FA61="エラー",U60&lt;&gt;""),"実績エラー","")</f>
      </c>
      <c r="AI60" s="234"/>
      <c r="AJ60" s="44"/>
      <c r="AK60" s="44"/>
      <c r="AL60" s="44"/>
      <c r="AM60" s="44"/>
      <c r="AN60" s="194">
        <f>SUM(M60:N61)</f>
        <v>0</v>
      </c>
      <c r="AO60" s="195">
        <f>SUM(X60,Z60,AB60,AD60)</f>
        <v>0</v>
      </c>
      <c r="AP60" s="194">
        <f>IF(AN60=AO60,0,1)</f>
        <v>0</v>
      </c>
      <c r="AQ60" s="44"/>
      <c r="AS60" s="148">
        <f>IF(W60=1,IF(X60=0.5,1,0),0)</f>
        <v>0</v>
      </c>
      <c r="AT60" s="148">
        <f>IF(W60=2,IF(X60=0.5,1,0),0)</f>
        <v>0</v>
      </c>
      <c r="AU60" s="148">
        <f>IF(W60=3,IF(X60=0.5,1,0),0)</f>
        <v>0</v>
      </c>
      <c r="AV60" s="148">
        <f>IF(W60=1,IF(X60=1,1,0),0)</f>
        <v>0</v>
      </c>
      <c r="AW60" s="148">
        <f>IF(W60=2,IF(X60=1,1,0),0)</f>
        <v>0</v>
      </c>
      <c r="AX60" s="148">
        <f>IF(W60=3,IF(X60=1,1,0),0)</f>
        <v>0</v>
      </c>
      <c r="AY60" s="148">
        <f>IF(W60=1,IF(X60=1.5,1,0),0)</f>
        <v>0</v>
      </c>
      <c r="AZ60" s="148">
        <f>IF(W60=2,IF(X60=1.5,1,0),0)</f>
        <v>0</v>
      </c>
      <c r="BA60" s="148">
        <f>IF(W60=3,IF(X60=1.5,1,0),0)</f>
        <v>0</v>
      </c>
      <c r="BB60" s="148">
        <f>IF(Y60=1,IF(Z60&gt;0,Z60/0.5,0),0)</f>
        <v>0</v>
      </c>
      <c r="BC60" s="148">
        <f>IF(Y60=2,IF(Z60&gt;0,Z60/0.5,0),0)</f>
        <v>0</v>
      </c>
      <c r="BD60" s="148">
        <f>IF(Y60=3,IF(Z60&gt;0,Z60/0.5,0),0)</f>
        <v>0</v>
      </c>
      <c r="BE60" s="148">
        <f>IF(AA60=1,IF(AB60&gt;0,AB60/0.5,0),0)</f>
        <v>0</v>
      </c>
      <c r="BF60" s="148">
        <f>IF(AA60=2,IF(AB60&gt;0,AB60/0.5,0),0)</f>
        <v>0</v>
      </c>
      <c r="BG60" s="148">
        <f>IF(AA60=3,IF(AB60&gt;0,AB60/0.5,0),0)</f>
        <v>0</v>
      </c>
      <c r="BH60" s="148">
        <f>IF(AC60=1,IF(AD60&gt;0,AD60/0.5,0),0)</f>
        <v>0</v>
      </c>
      <c r="BI60" s="148">
        <f>IF(AC60=2,IF(AD60&gt;0,AD60/0.5,0),0)</f>
        <v>0</v>
      </c>
      <c r="BJ60" s="148">
        <f>IF(AC60=3,IF(AD60&gt;0,AD60/0.5,0),0)</f>
        <v>0</v>
      </c>
      <c r="BL60" s="12">
        <f>IF(O60="","",O60)</f>
      </c>
      <c r="BM60" s="12">
        <f>IF(Q60="","",Q60)</f>
      </c>
      <c r="BN60" s="13"/>
      <c r="BO60" s="13" t="s">
        <v>58</v>
      </c>
      <c r="BP60" s="13" t="s">
        <v>100</v>
      </c>
      <c r="BQ60" s="13" t="s">
        <v>101</v>
      </c>
      <c r="BR60" s="13" t="s">
        <v>102</v>
      </c>
      <c r="BS60" s="13" t="s">
        <v>103</v>
      </c>
      <c r="BT60" s="13" t="s">
        <v>104</v>
      </c>
      <c r="BU60" s="13" t="s">
        <v>105</v>
      </c>
      <c r="BV60" s="13"/>
      <c r="BW60" s="14">
        <f>S60</f>
      </c>
      <c r="BX60" s="14">
        <f>IF(U60="","",U60)</f>
      </c>
      <c r="BZ60" t="s">
        <v>58</v>
      </c>
      <c r="CA60" t="s">
        <v>100</v>
      </c>
      <c r="CB60" t="s">
        <v>101</v>
      </c>
      <c r="CC60" t="s">
        <v>102</v>
      </c>
      <c r="CD60" t="s">
        <v>103</v>
      </c>
      <c r="CE60" t="s">
        <v>104</v>
      </c>
      <c r="CF60" t="s">
        <v>105</v>
      </c>
      <c r="CG60" s="15">
        <f>BY61-BN61</f>
        <v>0</v>
      </c>
      <c r="CH60" s="15">
        <f>IF(CG60&gt;1.5,1.5,CG60)</f>
        <v>0</v>
      </c>
      <c r="CI60" s="184">
        <f>IF(AND(CG61&gt;0,BN61=5,BN61&lt;8),1,0)</f>
        <v>0</v>
      </c>
      <c r="CJ60" s="183">
        <f>IF(AND(CG61&gt;0,BN61=5.5,BN61&lt;8),1,0)</f>
        <v>0</v>
      </c>
      <c r="CK60" s="183">
        <f>IF(AND(CG61&gt;0,BN61=7,BN61&lt;18),1,0)</f>
        <v>0</v>
      </c>
      <c r="CL60" s="186">
        <f>IF(AND(CG61&gt;0,BN61=7.5,BN61&lt;18),1,0)</f>
        <v>0</v>
      </c>
      <c r="CM60" s="186">
        <f>IF(AND(CG61&gt;0,BN61=17,BN61&lt;22),1,0)</f>
        <v>0</v>
      </c>
      <c r="CN60" s="183">
        <f>IF(AND(CG61&gt;0,BN61=17.5,BN61&lt;22),1,0)</f>
        <v>0</v>
      </c>
      <c r="CO60" s="183">
        <f>IF(AND(CG61&gt;0,BN61=21,BN61&lt;24),1,0)</f>
        <v>0</v>
      </c>
      <c r="CP60" s="184">
        <f>IF(AND(CG61&gt;0,BN61=21.5,BN61&lt;24),1,0)</f>
        <v>0</v>
      </c>
      <c r="CQ60" s="185">
        <f>IF(OR(CL60&gt;0,CM60&gt;0),1,0)</f>
        <v>0</v>
      </c>
      <c r="CR60" s="185">
        <f>IF(OR(CJ60&gt;0,CK60&gt;0,CN60&gt;0,CO60&gt;0),2,0)</f>
        <v>0</v>
      </c>
      <c r="CS60" s="185">
        <f>IF(OR(CI60&gt;0,CP60&gt;0),3,0)</f>
        <v>0</v>
      </c>
      <c r="CT60" s="180">
        <f>SUM(CQ60:CS61)</f>
        <v>0</v>
      </c>
      <c r="CU60" s="180">
        <f>IF(CT60=0,BV61,CT60)</f>
        <v>0</v>
      </c>
      <c r="CV60" s="174">
        <f>BN61+CH60</f>
        <v>0</v>
      </c>
      <c r="CW60" s="182">
        <f>IF(AND(CV60&gt;=8,CV60&lt;18),1,0)</f>
        <v>0</v>
      </c>
      <c r="CX60" s="148">
        <f>IF(AND(CV60&gt;=6,CV60&lt;8),1,0)</f>
        <v>0</v>
      </c>
      <c r="CY60" s="148">
        <f>IF(AND(CV60&gt;=18,CV60&lt;22),1,0)</f>
        <v>0</v>
      </c>
      <c r="CZ60" s="182">
        <f>IF(OR(CX60&gt;0,CY60&gt;0),2,0)</f>
        <v>0</v>
      </c>
      <c r="DA60" s="148">
        <f>IF(AND(CV60&gt;=0,CV60&lt;6),1,0)</f>
        <v>1</v>
      </c>
      <c r="DB60" s="148">
        <f>IF(CV60&gt;=22,1,0)</f>
        <v>0</v>
      </c>
      <c r="DC60" s="182">
        <f>IF(OR(DA60&gt;0,DB60&gt;0),3,0)</f>
        <v>3</v>
      </c>
      <c r="DD60" s="148">
        <f>SUM(CW60,CZ60,DC60)</f>
        <v>3</v>
      </c>
      <c r="DE60" s="148">
        <f>IF(OR(DL60&lt;=0.5,DL60=""),"",DD60)</f>
      </c>
      <c r="DF60" s="148"/>
      <c r="DG60" s="174">
        <f>CG60-CH60</f>
        <v>0</v>
      </c>
      <c r="DH60" s="174">
        <f>DG60</f>
        <v>0</v>
      </c>
      <c r="DI60" s="148"/>
      <c r="DJ60" s="148"/>
      <c r="DK60" s="182">
        <f>IF(AND(B58+1=B60,S58=24,U58=0,O60=0,Q60=0),DJ60,DG60)</f>
        <v>0</v>
      </c>
      <c r="DL60" s="148">
        <f>IF(AND(B60+1=B62,S60=24,U60=0,O62=0,Q62=0),IF(CG60+CG62&gt;=1.5,1.5,""),DH60)</f>
        <v>0</v>
      </c>
      <c r="DM60" s="171">
        <f>DO60-DN60</f>
        <v>0</v>
      </c>
      <c r="DN60" s="174">
        <f>BN61</f>
        <v>0</v>
      </c>
      <c r="DO60" s="164">
        <f>BY61</f>
        <v>0</v>
      </c>
      <c r="DP60" s="174">
        <f>DN60+DM60</f>
        <v>0</v>
      </c>
      <c r="DQ60" s="148">
        <f>IF(AND(DN60&lt;=6,DN60&gt;=0),1,IF(AND(DN60&lt;=8,DN60&gt;6),2,IF(AND(DN60&lt;=18,DN60&gt;8),3,IF(AND(DN60&lt;=DP2261&gt;18),4,IF(AND(DN60&lt;=24,DN60&gt;22),5,0)))))</f>
        <v>1</v>
      </c>
      <c r="DR60" s="168">
        <f>IF(DU60&lt;0,CU60,IF(OR(DQ60=1,DQ60=5),3,IF(OR(DQ60=2,DQ60=4),2,1)))</f>
        <v>3</v>
      </c>
      <c r="DS60" s="177">
        <f>CH60</f>
        <v>0</v>
      </c>
      <c r="DT60" s="179">
        <f>IF(DY62=1,IF(AND(DS62&gt;=0.5,DS62&lt;1.5),DS60+DS62,1.5),DS60)</f>
        <v>0</v>
      </c>
      <c r="DU60" s="174">
        <f>ED60-DS60-DN60</f>
        <v>6</v>
      </c>
      <c r="DV60" s="174">
        <f>DM60-DS60-DU60</f>
        <v>-6</v>
      </c>
      <c r="DW60" s="180">
        <f>IF(DU60&lt;=0,DQ60+1,DQ60)</f>
        <v>1</v>
      </c>
      <c r="DX60" s="181">
        <f>IF(OR(DW60=1,DW60=5),3,IF(OR(DW60=2,DW60=4),2,1))</f>
        <v>3</v>
      </c>
      <c r="DY60" s="180">
        <f>IF(AND(B58=B60-1,S58=24,U58=0,O60=0,Q60=0),1,0)</f>
        <v>0</v>
      </c>
      <c r="DZ60" s="174">
        <f>IF(DY60=1,IF(DN58=22.5,0,IF(DN58=23,0.5,IF(DN58=23.5,1,0))),0)</f>
        <v>0</v>
      </c>
      <c r="EA60" s="174">
        <f>IF(DY60=1,EJ60-DZ60,0)</f>
        <v>0</v>
      </c>
      <c r="EB60" s="175">
        <f>IF(DY60=1,EA60+DS60,EJ60)</f>
        <v>0</v>
      </c>
      <c r="EC60" s="176">
        <f>IF(DU60&lt;0,DX60,IF(OR(DW60=1,DW60=5),3,IF(OR(DW60=2,DW60=4),2,1)))</f>
        <v>3</v>
      </c>
      <c r="ED60" s="164">
        <f>IF(DQ60=1,6,IF(DQ60=2,8,IF(DQ60=3,18,IF(DQ60=4,22,IF(DQ60=5,24)))))</f>
        <v>6</v>
      </c>
      <c r="EE60" s="164">
        <f>DN60+CH60</f>
        <v>0</v>
      </c>
      <c r="EF60" s="164">
        <f>DO60</f>
        <v>0</v>
      </c>
      <c r="EG60" s="164">
        <f>IF(DW60=1,6,IF(DW60=2,8,IF(DW60=3,18,IF(DW60=4,22,IF(DW60=5,24)))))</f>
        <v>6</v>
      </c>
      <c r="EH60" s="164">
        <f>IF(EG60&gt;EF60,EI60,0)</f>
        <v>6</v>
      </c>
      <c r="EI60" s="172">
        <f>EG60-EE60</f>
        <v>6</v>
      </c>
      <c r="EJ60" s="166">
        <f>IF(EG60&lt;EF60,EI60,EF60-EE60)</f>
        <v>0</v>
      </c>
      <c r="EK60" s="169">
        <f>IF(DM60-(DS60+EI60)&gt;0,DW60+1,0)</f>
        <v>0</v>
      </c>
      <c r="EL60" s="170">
        <f>IF(OR(EK60=1,EK60=5),3,IF(OR(EK60=2,EK60=4),2,1))</f>
        <v>1</v>
      </c>
      <c r="EM60" s="164">
        <f>DS60+EI60</f>
        <v>6</v>
      </c>
      <c r="EN60" s="164">
        <f>DM60-EM60</f>
        <v>-6</v>
      </c>
      <c r="EO60" s="164" t="b">
        <f>IF(EK60=1,0,IF(EK60=2,6,IF(EK60=3,8,IF(EK60=4,18,IF(EK60=5,22)))))</f>
        <v>0</v>
      </c>
      <c r="EP60" s="164" t="b">
        <f>IF(EK60=1,6,IF(EK60=2,8,IF(EK60=3,18,IF(EK60=4,22,IF(EK60=5,24)))))</f>
        <v>0</v>
      </c>
      <c r="EQ60" s="164">
        <f>EN60+EO60</f>
        <v>-6</v>
      </c>
      <c r="ER60" s="166">
        <f>IF(EN60&lt;0,0,IF(EP60-EO60&lt;EN60,EP60-EO60,EN60))</f>
        <v>0</v>
      </c>
      <c r="ES60" s="167">
        <f>IF(EQ60-EP60&gt;0,EQ60-EP60,0)</f>
        <v>0</v>
      </c>
      <c r="ET60" s="164">
        <f>IF(ES60&gt;0,EP60,0)</f>
        <v>0</v>
      </c>
      <c r="EU60" s="165">
        <f>IF(ET60=6,2,IF(ET60=8,3,IF(ET60=18,4,IF(ET60=22,5,0))))</f>
        <v>0</v>
      </c>
      <c r="EV60" s="170">
        <f>IF(OR(EU60=1,EU60=5),3,IF(OR(EU60=2,EU60=4),2,1))</f>
        <v>1</v>
      </c>
      <c r="EW60" s="171">
        <f>IF(X60="",0,X60)+IF(Z60="",0,Z60)+IF(AB60="",0,AB60)+IF(AD60="",0,AD60)</f>
        <v>0</v>
      </c>
      <c r="EX60" s="171">
        <f>DM60</f>
        <v>0</v>
      </c>
      <c r="EY60" s="148" t="str">
        <f>IF(EW60=EX60,"一致","不一致")</f>
        <v>一致</v>
      </c>
      <c r="EZ60" s="148" t="str">
        <f>IF(AND(B58+1=B60,S58=24,U58=0,O60=0,Q60=0),IF(EW58+EW60=EX58+EX60,"前行と合わせて一致","前行と合わせて不一致"),"非該当")</f>
        <v>非該当</v>
      </c>
      <c r="FA60" s="90">
        <f>IF(((FD60*60+FE60)-(FB60*60+FC60))-((I60*60+K60)-(E60*60+G60))&gt;15,"エラー","")</f>
      </c>
      <c r="FB60" s="88" t="str">
        <f>IF(E60="","0",IF(G60&gt;=45,E60+1,E60))</f>
        <v>0</v>
      </c>
      <c r="FC60" t="str">
        <f>IF(G60="","0",IF(AND(G60&gt;=0,G60&lt;15),0,IF(AND(G60&gt;=15,G60&lt;30),30,IF(AND(G60&gt;=30,G60&lt;45),30,IF(AND(G60&gt;=45,G60&lt;=59),0)))))</f>
        <v>0</v>
      </c>
      <c r="FD60" t="str">
        <f>IF(I60="","0",IF(K60&gt;=45,I60+1,I60))</f>
        <v>0</v>
      </c>
      <c r="FE60" t="str">
        <f>IF(K60="","0",IF(AND(K60&gt;=0,K60&lt;15),0,IF(AND(K60&gt;=15,K60&lt;30),30,IF(AND(K60&gt;=30,K60&lt;45),30,IF(AND(K60&gt;=45,K60&lt;=59),0)))))</f>
        <v>0</v>
      </c>
    </row>
    <row r="61" spans="1:158" ht="10.5" customHeight="1" thickBot="1">
      <c r="A61" s="238"/>
      <c r="B61" s="227"/>
      <c r="C61" s="220"/>
      <c r="D61" s="221"/>
      <c r="E61" s="220"/>
      <c r="F61" s="223"/>
      <c r="G61" s="225"/>
      <c r="H61" s="211"/>
      <c r="I61" s="220"/>
      <c r="J61" s="223"/>
      <c r="K61" s="225"/>
      <c r="L61" s="223"/>
      <c r="M61" s="236"/>
      <c r="N61" s="215"/>
      <c r="O61" s="206"/>
      <c r="P61" s="204"/>
      <c r="Q61" s="206"/>
      <c r="R61" s="200"/>
      <c r="S61" s="202"/>
      <c r="T61" s="204"/>
      <c r="U61" s="206"/>
      <c r="V61" s="208"/>
      <c r="W61" s="209"/>
      <c r="X61" s="196"/>
      <c r="Y61" s="197"/>
      <c r="Z61" s="196"/>
      <c r="AA61" s="198"/>
      <c r="AB61" s="196"/>
      <c r="AC61" s="198"/>
      <c r="AD61" s="187"/>
      <c r="AE61" s="231"/>
      <c r="AF61" s="232"/>
      <c r="AG61" s="233"/>
      <c r="AH61" s="234"/>
      <c r="AI61" s="234"/>
      <c r="AJ61" s="44"/>
      <c r="AK61" s="44"/>
      <c r="AL61" s="44"/>
      <c r="AM61" s="44"/>
      <c r="AN61" s="194"/>
      <c r="AO61" s="194"/>
      <c r="AP61" s="194"/>
      <c r="AQ61" s="44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L61" s="33">
        <f>BL60</f>
      </c>
      <c r="BM61" s="34">
        <f>IF(BM60="","",BM60/60)</f>
      </c>
      <c r="BN61" s="34">
        <f>SUM(BL61:BM61)</f>
        <v>0</v>
      </c>
      <c r="BO61" s="35">
        <f>IF(AND(BN61&gt;=8,BN61&lt;18),1,0)</f>
        <v>0</v>
      </c>
      <c r="BP61" s="13">
        <f>IF(AND(BL61&gt;=6,BL61&lt;8),1,0)</f>
        <v>0</v>
      </c>
      <c r="BQ61" s="13">
        <f>IF(AND(BL61&gt;=18,BL61&lt;22),1,0)</f>
        <v>0</v>
      </c>
      <c r="BR61" s="35">
        <f>IF(OR(BP61&gt;0,BQ61&gt;0),1,0)</f>
        <v>0</v>
      </c>
      <c r="BS61" s="13">
        <f>IF(AND(BL61&gt;=0,BL61&lt;6),1,0)</f>
        <v>0</v>
      </c>
      <c r="BT61" s="13">
        <f>IF(AND(BL61&gt;=22,BL61&lt;=24),1,0)</f>
        <v>0</v>
      </c>
      <c r="BU61" s="35">
        <f>IF(OR(BS61&gt;0,BT61&gt;0),1,0)</f>
        <v>0</v>
      </c>
      <c r="BV61" s="36">
        <f>IF(OR(BO61&gt;0),1,IF(BR61&gt;0,2,IF(BU61=0,0,3)))</f>
        <v>0</v>
      </c>
      <c r="BW61">
        <f>BW60</f>
      </c>
      <c r="BX61">
        <f>IF(BX60="","",BX60/60)</f>
      </c>
      <c r="BY61" s="4">
        <f>SUM(BW61:BX61)</f>
        <v>0</v>
      </c>
      <c r="BZ61" s="37">
        <f>IF(AND(BW61&gt;=8,BW61&lt;18),1,0)</f>
        <v>0</v>
      </c>
      <c r="CA61">
        <f>IF(AND(BW61&gt;=6,BW61&lt;8),1,0)</f>
        <v>0</v>
      </c>
      <c r="CB61">
        <f>IF(AND(BW61&gt;=18,BW61&lt;22),1,0)</f>
        <v>0</v>
      </c>
      <c r="CC61" s="37">
        <f>IF(OR(CA61&gt;0,CB61&gt;0),1,0)</f>
        <v>0</v>
      </c>
      <c r="CD61">
        <f>IF(AND(BW61&gt;=0,BW61&lt;6),1,0)</f>
        <v>0</v>
      </c>
      <c r="CE61">
        <f>IF(BX61&gt;=22,1,0)</f>
        <v>1</v>
      </c>
      <c r="CF61" s="37">
        <f>IF(OR(CD61&gt;0,CE61&gt;0),1,0)</f>
        <v>1</v>
      </c>
      <c r="CG61" s="38">
        <f>IF(CG60&gt;=1.5,1,0)</f>
        <v>0</v>
      </c>
      <c r="CH61" s="15"/>
      <c r="CI61" s="184"/>
      <c r="CJ61" s="183"/>
      <c r="CK61" s="183"/>
      <c r="CL61" s="186"/>
      <c r="CM61" s="186"/>
      <c r="CN61" s="183"/>
      <c r="CO61" s="183"/>
      <c r="CP61" s="184"/>
      <c r="CQ61" s="185"/>
      <c r="CR61" s="185"/>
      <c r="CS61" s="185"/>
      <c r="CT61" s="148"/>
      <c r="CU61" s="180"/>
      <c r="CV61" s="174"/>
      <c r="CW61" s="182"/>
      <c r="CX61" s="148"/>
      <c r="CY61" s="148"/>
      <c r="CZ61" s="182"/>
      <c r="DA61" s="148"/>
      <c r="DB61" s="148"/>
      <c r="DC61" s="182"/>
      <c r="DD61" s="148"/>
      <c r="DE61" s="148"/>
      <c r="DF61" s="148"/>
      <c r="DG61" s="148"/>
      <c r="DH61" s="174"/>
      <c r="DI61" s="148"/>
      <c r="DJ61" s="148"/>
      <c r="DK61" s="182"/>
      <c r="DL61" s="148"/>
      <c r="DM61" s="148"/>
      <c r="DN61" s="148"/>
      <c r="DO61" s="164"/>
      <c r="DP61" s="174"/>
      <c r="DQ61" s="148"/>
      <c r="DR61" s="168"/>
      <c r="DS61" s="178"/>
      <c r="DT61" s="179"/>
      <c r="DU61" s="174"/>
      <c r="DV61" s="174"/>
      <c r="DW61" s="180"/>
      <c r="DX61" s="181"/>
      <c r="DY61" s="180"/>
      <c r="DZ61" s="174"/>
      <c r="EA61" s="174"/>
      <c r="EB61" s="175"/>
      <c r="EC61" s="176"/>
      <c r="ED61" s="164"/>
      <c r="EE61" s="164"/>
      <c r="EF61" s="164"/>
      <c r="EG61" s="164"/>
      <c r="EH61" s="164"/>
      <c r="EI61" s="172"/>
      <c r="EJ61" s="166"/>
      <c r="EK61" s="169"/>
      <c r="EL61" s="170"/>
      <c r="EM61" s="164"/>
      <c r="EN61" s="164"/>
      <c r="EO61" s="164"/>
      <c r="EP61" s="164"/>
      <c r="EQ61" s="164"/>
      <c r="ER61" s="166"/>
      <c r="ES61" s="168"/>
      <c r="ET61" s="164"/>
      <c r="EU61" s="165"/>
      <c r="EV61" s="170"/>
      <c r="EW61" s="148"/>
      <c r="EX61" s="148"/>
      <c r="EY61" s="148"/>
      <c r="EZ61" s="148"/>
      <c r="FA61" s="90">
        <f>IF(((FD60*60+FE60)-(FB60*60+FC60))-((I60*60+K60)-(E60*60+G60))&lt;-14,"エラー","")</f>
      </c>
      <c r="FB61" s="88"/>
    </row>
    <row r="62" spans="1:161" ht="10.5" customHeight="1" thickBot="1">
      <c r="A62" s="237"/>
      <c r="B62" s="226"/>
      <c r="C62" s="218"/>
      <c r="D62" s="219"/>
      <c r="E62" s="222"/>
      <c r="F62" s="205" t="s">
        <v>98</v>
      </c>
      <c r="G62" s="224"/>
      <c r="H62" s="210" t="s">
        <v>99</v>
      </c>
      <c r="I62" s="222"/>
      <c r="J62" s="205" t="s">
        <v>98</v>
      </c>
      <c r="K62" s="224"/>
      <c r="L62" s="205" t="s">
        <v>99</v>
      </c>
      <c r="M62" s="235"/>
      <c r="N62" s="214"/>
      <c r="O62" s="205">
        <f>IF(E62="","",IF(G62&gt;=45,E62+1,E62))</f>
      </c>
      <c r="P62" s="203" t="s">
        <v>98</v>
      </c>
      <c r="Q62" s="205">
        <f>IF(G62="","",IF(AND(G62&gt;=0,G62&lt;15),0,IF(AND(G62&gt;=15,G62&lt;30),30,IF(AND(G62&gt;=30,G62&lt;45),30,IF(AND(G62&gt;=45,G62&lt;=59),0)))))</f>
      </c>
      <c r="R62" s="199" t="s">
        <v>99</v>
      </c>
      <c r="S62" s="201">
        <f>IF(I62="","",IF(K62&gt;=45,I62+1,I62))</f>
      </c>
      <c r="T62" s="203" t="s">
        <v>98</v>
      </c>
      <c r="U62" s="205">
        <f>IF(K62="","",IF(AND(K62&gt;=0,K62&lt;15),0,IF(AND(K62&gt;=15,K62&lt;30),30,IF(AND(K62&gt;=30,K62&lt;45),30,IF(AND(K62&gt;=45,K62&lt;=59),0)))))</f>
      </c>
      <c r="V62" s="207" t="s">
        <v>99</v>
      </c>
      <c r="W62" s="209">
        <f>IF(AND(B60=B62-1,S60=24,U60=0,O62=0,Q62=0),"",IF(AND(O62="",Q62="",S62="",U62=""),"",DR62))</f>
      </c>
      <c r="X62" s="196">
        <f>IF(AND(B60+1=B62,S60=24,U60=0,O62=0,Q62=0),"",IF(AND(B62+1=B64,S62=24,U62=0,O64=0,Q64=0),IF(DT62&lt;1.5,DT62,1.5),IF(CH62=0,"",CH62)))</f>
      </c>
      <c r="Y62" s="197">
        <f>IF(AND(DY62=1,EB62=0.5),DR62,IF(AND(EB62&gt;0.5,EB62&lt;1),"",IF(EB62&lt;=0,"",EC62)))</f>
      </c>
      <c r="Z62" s="196">
        <f>IF(Y62="","",IF(DY62=1,IF(EB62&lt;=0,"",EB62),EJ62))</f>
      </c>
      <c r="AA62" s="198">
        <f>IF(ER62&lt;=0,"",IF(DX62=EK62,IF(OR(DX62=0,EK62=0),"",EL62),EL62))</f>
      </c>
      <c r="AB62" s="196">
        <f>IF(OR(AA62="",ER62=0),"",ER62)</f>
      </c>
      <c r="AC62" s="198">
        <f>IF(OR(EK62=EU62,EU62=0,EK62=0),"",EV62)</f>
      </c>
      <c r="AD62" s="187">
        <f>IF(AC62&gt;0,IF(ES62=0,"",ES62),"")</f>
      </c>
      <c r="AE62" s="228">
        <f>IF(FA62="エラー","実績エラー","")</f>
      </c>
      <c r="AF62" s="229"/>
      <c r="AG62" s="230"/>
      <c r="AH62" s="234">
        <f>IF(AND(FA63="エラー",U62&lt;&gt;""),"実績エラー","")</f>
      </c>
      <c r="AI62" s="234"/>
      <c r="AJ62" s="44"/>
      <c r="AK62" s="44"/>
      <c r="AL62" s="44"/>
      <c r="AM62" s="44"/>
      <c r="AN62" s="194">
        <f>SUM(M62:N63)</f>
        <v>0</v>
      </c>
      <c r="AO62" s="195">
        <f>SUM(X62,Z62,AB62,AD62)</f>
        <v>0</v>
      </c>
      <c r="AP62" s="194">
        <f>IF(AN62=AO62,0,1)</f>
        <v>0</v>
      </c>
      <c r="AQ62" s="44"/>
      <c r="AS62" s="148">
        <f>IF(W62=1,IF(X62=0.5,1,0),0)</f>
        <v>0</v>
      </c>
      <c r="AT62" s="148">
        <f>IF(W62=2,IF(X62=0.5,1,0),0)</f>
        <v>0</v>
      </c>
      <c r="AU62" s="148">
        <f>IF(W62=3,IF(X62=0.5,1,0),0)</f>
        <v>0</v>
      </c>
      <c r="AV62" s="148">
        <f>IF(W62=1,IF(X62=1,1,0),0)</f>
        <v>0</v>
      </c>
      <c r="AW62" s="148">
        <f>IF(W62=2,IF(X62=1,1,0),0)</f>
        <v>0</v>
      </c>
      <c r="AX62" s="148">
        <f>IF(W62=3,IF(X62=1,1,0),0)</f>
        <v>0</v>
      </c>
      <c r="AY62" s="148">
        <f>IF(W62=1,IF(X62=1.5,1,0),0)</f>
        <v>0</v>
      </c>
      <c r="AZ62" s="148">
        <f>IF(W62=2,IF(X62=1.5,1,0),0)</f>
        <v>0</v>
      </c>
      <c r="BA62" s="148">
        <f>IF(W62=3,IF(X62=1.5,1,0),0)</f>
        <v>0</v>
      </c>
      <c r="BB62" s="148">
        <f>IF(Y62=1,IF(Z62&gt;0,Z62/0.5,0),0)</f>
        <v>0</v>
      </c>
      <c r="BC62" s="148">
        <f>IF(Y62=2,IF(Z62&gt;0,Z62/0.5,0),0)</f>
        <v>0</v>
      </c>
      <c r="BD62" s="148">
        <f>IF(Y62=3,IF(Z62&gt;0,Z62/0.5,0),0)</f>
        <v>0</v>
      </c>
      <c r="BE62" s="148">
        <f>IF(AA62=1,IF(AB62&gt;0,AB62/0.5,0),0)</f>
        <v>0</v>
      </c>
      <c r="BF62" s="148">
        <f>IF(AA62=2,IF(AB62&gt;0,AB62/0.5,0),0)</f>
        <v>0</v>
      </c>
      <c r="BG62" s="148">
        <f>IF(AA62=3,IF(AB62&gt;0,AB62/0.5,0),0)</f>
        <v>0</v>
      </c>
      <c r="BH62" s="148">
        <f>IF(AC62=1,IF(AD62&gt;0,AD62/0.5,0),0)</f>
        <v>0</v>
      </c>
      <c r="BI62" s="148">
        <f>IF(AC62=2,IF(AD62&gt;0,AD62/0.5,0),0)</f>
        <v>0</v>
      </c>
      <c r="BJ62" s="148">
        <f>IF(AC62=3,IF(AD62&gt;0,AD62/0.5,0),0)</f>
        <v>0</v>
      </c>
      <c r="BL62" s="12">
        <f>IF(O62="","",O62)</f>
      </c>
      <c r="BM62" s="12">
        <f>IF(Q62="","",Q62)</f>
      </c>
      <c r="BN62" s="13"/>
      <c r="BO62" s="13" t="s">
        <v>58</v>
      </c>
      <c r="BP62" s="13" t="s">
        <v>100</v>
      </c>
      <c r="BQ62" s="13" t="s">
        <v>101</v>
      </c>
      <c r="BR62" s="13" t="s">
        <v>102</v>
      </c>
      <c r="BS62" s="13" t="s">
        <v>103</v>
      </c>
      <c r="BT62" s="13" t="s">
        <v>104</v>
      </c>
      <c r="BU62" s="13" t="s">
        <v>105</v>
      </c>
      <c r="BV62" s="13"/>
      <c r="BW62" s="14">
        <f>S62</f>
      </c>
      <c r="BX62" s="14">
        <f>IF(U62="","",U62)</f>
      </c>
      <c r="BZ62" t="s">
        <v>58</v>
      </c>
      <c r="CA62" t="s">
        <v>100</v>
      </c>
      <c r="CB62" t="s">
        <v>101</v>
      </c>
      <c r="CC62" t="s">
        <v>102</v>
      </c>
      <c r="CD62" t="s">
        <v>103</v>
      </c>
      <c r="CE62" t="s">
        <v>104</v>
      </c>
      <c r="CF62" t="s">
        <v>105</v>
      </c>
      <c r="CG62" s="15">
        <f>BY63-BN63</f>
        <v>0</v>
      </c>
      <c r="CH62" s="15">
        <f>IF(CG62&gt;1.5,1.5,CG62)</f>
        <v>0</v>
      </c>
      <c r="CI62" s="184">
        <f>IF(AND(CG63&gt;0,BN63=5,BN63&lt;8),1,0)</f>
        <v>0</v>
      </c>
      <c r="CJ62" s="183">
        <f>IF(AND(CG63&gt;0,BN63=5.5,BN63&lt;8),1,0)</f>
        <v>0</v>
      </c>
      <c r="CK62" s="183">
        <f>IF(AND(CG63&gt;0,BN63=7,BN63&lt;18),1,0)</f>
        <v>0</v>
      </c>
      <c r="CL62" s="186">
        <f>IF(AND(CG63&gt;0,BN63=7.5,BN63&lt;18),1,0)</f>
        <v>0</v>
      </c>
      <c r="CM62" s="186">
        <f>IF(AND(CG63&gt;0,BN63=17,BN63&lt;22),1,0)</f>
        <v>0</v>
      </c>
      <c r="CN62" s="183">
        <f>IF(AND(CG63&gt;0,BN63=17.5,BN63&lt;22),1,0)</f>
        <v>0</v>
      </c>
      <c r="CO62" s="183">
        <f>IF(AND(CG63&gt;0,BN63=21,BN63&lt;24),1,0)</f>
        <v>0</v>
      </c>
      <c r="CP62" s="184">
        <f>IF(AND(CG63&gt;0,BN63=21.5,BN63&lt;24),1,0)</f>
        <v>0</v>
      </c>
      <c r="CQ62" s="185">
        <f>IF(OR(CL62&gt;0,CM62&gt;0),1,0)</f>
        <v>0</v>
      </c>
      <c r="CR62" s="185">
        <f>IF(OR(CJ62&gt;0,CK62&gt;0,CN62&gt;0,CO62&gt;0),2,0)</f>
        <v>0</v>
      </c>
      <c r="CS62" s="185">
        <f>IF(OR(CI62&gt;0,CP62&gt;0),3,0)</f>
        <v>0</v>
      </c>
      <c r="CT62" s="180">
        <f>SUM(CQ62:CS63)</f>
        <v>0</v>
      </c>
      <c r="CU62" s="180">
        <f>IF(CT62=0,BV63,CT62)</f>
        <v>0</v>
      </c>
      <c r="CV62" s="174">
        <f>BN63+CH62</f>
        <v>0</v>
      </c>
      <c r="CW62" s="182">
        <f>IF(AND(CV62&gt;=8,CV62&lt;18),1,0)</f>
        <v>0</v>
      </c>
      <c r="CX62" s="148">
        <f>IF(AND(CV62&gt;=6,CV62&lt;8),1,0)</f>
        <v>0</v>
      </c>
      <c r="CY62" s="148">
        <f>IF(AND(CV62&gt;=18,CV62&lt;22),1,0)</f>
        <v>0</v>
      </c>
      <c r="CZ62" s="182">
        <f>IF(OR(CX62&gt;0,CY62&gt;0),2,0)</f>
        <v>0</v>
      </c>
      <c r="DA62" s="148">
        <f>IF(AND(CV62&gt;=0,CV62&lt;6),1,0)</f>
        <v>1</v>
      </c>
      <c r="DB62" s="148">
        <f>IF(CV62&gt;=22,1,0)</f>
        <v>0</v>
      </c>
      <c r="DC62" s="182">
        <f>IF(OR(DA62&gt;0,DB62&gt;0),3,0)</f>
        <v>3</v>
      </c>
      <c r="DD62" s="148">
        <f>SUM(CW62,CZ62,DC62)</f>
        <v>3</v>
      </c>
      <c r="DE62" s="148">
        <f>IF(OR(DL62&lt;=0.5,DL62=""),"",DD62)</f>
      </c>
      <c r="DF62" s="148"/>
      <c r="DG62" s="174">
        <f>CG62-CH62</f>
        <v>0</v>
      </c>
      <c r="DH62" s="174">
        <f>DG62</f>
        <v>0</v>
      </c>
      <c r="DI62" s="148"/>
      <c r="DJ62" s="148"/>
      <c r="DK62" s="182">
        <f>IF(AND(B60+1=B62,S60=24,U60=0,O62=0,Q62=0),DJ62,DG62)</f>
        <v>0</v>
      </c>
      <c r="DL62" s="148">
        <f>IF(AND(B62+1=B64,S62=24,U62=0,O64=0,Q64=0),IF(CG62+CG64&gt;=1.5,1.5,""),DH62)</f>
        <v>0</v>
      </c>
      <c r="DM62" s="171">
        <f>DO62-DN62</f>
        <v>0</v>
      </c>
      <c r="DN62" s="174">
        <f>BN63</f>
        <v>0</v>
      </c>
      <c r="DO62" s="164">
        <f>BY63</f>
        <v>0</v>
      </c>
      <c r="DP62" s="174">
        <f>DN62+DM62</f>
        <v>0</v>
      </c>
      <c r="DQ62" s="148">
        <f>IF(AND(DN62&lt;=6,DN62&gt;=0),1,IF(AND(DN62&lt;=8,DN62&gt;6),2,IF(AND(DN62&lt;=18,DN62&gt;8),3,IF(AND(DN62&lt;=DP2263&gt;18),4,IF(AND(DN62&lt;=24,DN62&gt;22),5,0)))))</f>
        <v>1</v>
      </c>
      <c r="DR62" s="168">
        <f>IF(DU62&lt;0,CU62,IF(OR(DQ62=1,DQ62=5),3,IF(OR(DQ62=2,DQ62=4),2,1)))</f>
        <v>3</v>
      </c>
      <c r="DS62" s="177">
        <f>CH62</f>
        <v>0</v>
      </c>
      <c r="DT62" s="179">
        <f>IF(DY64=1,IF(AND(DS64&gt;=0.5,DS64&lt;1.5),DS62+DS64,1.5),DS62)</f>
        <v>0</v>
      </c>
      <c r="DU62" s="174">
        <f>ED62-DS62-DN62</f>
        <v>6</v>
      </c>
      <c r="DV62" s="174">
        <f>DM62-DS62-DU62</f>
        <v>-6</v>
      </c>
      <c r="DW62" s="180">
        <f>IF(DU62&lt;=0,DQ62+1,DQ62)</f>
        <v>1</v>
      </c>
      <c r="DX62" s="181">
        <f>IF(OR(DW62=1,DW62=5),3,IF(OR(DW62=2,DW62=4),2,1))</f>
        <v>3</v>
      </c>
      <c r="DY62" s="180">
        <f>IF(AND(B60=B62-1,S60=24,U60=0,O62=0,Q62=0),1,0)</f>
        <v>0</v>
      </c>
      <c r="DZ62" s="174">
        <f>IF(DY62=1,IF(DN60=22.5,0,IF(DN60=23,0.5,IF(DN60=23.5,1,0))),0)</f>
        <v>0</v>
      </c>
      <c r="EA62" s="174">
        <f>IF(DY62=1,EJ62-DZ62,0)</f>
        <v>0</v>
      </c>
      <c r="EB62" s="175">
        <f>IF(DY62=1,EA62+DS62,EJ62)</f>
        <v>0</v>
      </c>
      <c r="EC62" s="176">
        <f>IF(DU62&lt;0,DX62,IF(OR(DW62=1,DW62=5),3,IF(OR(DW62=2,DW62=4),2,1)))</f>
        <v>3</v>
      </c>
      <c r="ED62" s="164">
        <f>IF(DQ62=1,6,IF(DQ62=2,8,IF(DQ62=3,18,IF(DQ62=4,22,IF(DQ62=5,24)))))</f>
        <v>6</v>
      </c>
      <c r="EE62" s="164">
        <f>DN62+CH62</f>
        <v>0</v>
      </c>
      <c r="EF62" s="164">
        <f>DO62</f>
        <v>0</v>
      </c>
      <c r="EG62" s="164">
        <f>IF(DW62=1,6,IF(DW62=2,8,IF(DW62=3,18,IF(DW62=4,22,IF(DW62=5,24)))))</f>
        <v>6</v>
      </c>
      <c r="EH62" s="164">
        <f>IF(EG62&gt;EF62,EI62,0)</f>
        <v>6</v>
      </c>
      <c r="EI62" s="172">
        <f>EG62-EE62</f>
        <v>6</v>
      </c>
      <c r="EJ62" s="166">
        <f>IF(EG62&lt;EF62,EI62,EF62-EE62)</f>
        <v>0</v>
      </c>
      <c r="EK62" s="169">
        <f>IF(DM62-(DS62+EI62)&gt;0,DW62+1,0)</f>
        <v>0</v>
      </c>
      <c r="EL62" s="170">
        <f>IF(OR(EK62=1,EK62=5),3,IF(OR(EK62=2,EK62=4),2,1))</f>
        <v>1</v>
      </c>
      <c r="EM62" s="164">
        <f>DS62+EI62</f>
        <v>6</v>
      </c>
      <c r="EN62" s="164">
        <f>DM62-EM62</f>
        <v>-6</v>
      </c>
      <c r="EO62" s="164" t="b">
        <f>IF(EK62=1,0,IF(EK62=2,6,IF(EK62=3,8,IF(EK62=4,18,IF(EK62=5,22)))))</f>
        <v>0</v>
      </c>
      <c r="EP62" s="164" t="b">
        <f>IF(EK62=1,6,IF(EK62=2,8,IF(EK62=3,18,IF(EK62=4,22,IF(EK62=5,24)))))</f>
        <v>0</v>
      </c>
      <c r="EQ62" s="164">
        <f>EN62+EO62</f>
        <v>-6</v>
      </c>
      <c r="ER62" s="166">
        <f>IF(EN62&lt;0,0,IF(EP62-EO62&lt;EN62,EP62-EO62,EN62))</f>
        <v>0</v>
      </c>
      <c r="ES62" s="167">
        <f>IF(EQ62-EP62&gt;0,EQ62-EP62,0)</f>
        <v>0</v>
      </c>
      <c r="ET62" s="164">
        <f>IF(ES62&gt;0,EP62,0)</f>
        <v>0</v>
      </c>
      <c r="EU62" s="165">
        <f>IF(ET62=6,2,IF(ET62=8,3,IF(ET62=18,4,IF(ET62=22,5,0))))</f>
        <v>0</v>
      </c>
      <c r="EV62" s="170">
        <f>IF(OR(EU62=1,EU62=5),3,IF(OR(EU62=2,EU62=4),2,1))</f>
        <v>1</v>
      </c>
      <c r="EW62" s="171">
        <f>IF(X62="",0,X62)+IF(Z62="",0,Z62)+IF(AB62="",0,AB62)+IF(AD62="",0,AD62)</f>
        <v>0</v>
      </c>
      <c r="EX62" s="171">
        <f>DM62</f>
        <v>0</v>
      </c>
      <c r="EY62" s="148" t="str">
        <f>IF(EW62=EX62,"一致","不一致")</f>
        <v>一致</v>
      </c>
      <c r="EZ62" s="148" t="str">
        <f>IF(AND(B60+1=B62,S60=24,U60=0,O62=0,Q62=0),IF(EW60+EW62=EX60+EX62,"前行と合わせて一致","前行と合わせて不一致"),"非該当")</f>
        <v>非該当</v>
      </c>
      <c r="FA62" s="90">
        <f>IF(((FD62*60+FE62)-(FB62*60+FC62))-((I62*60+K62)-(E62*60+G62))&gt;15,"エラー","")</f>
      </c>
      <c r="FB62" s="88" t="str">
        <f>IF(E62="","0",IF(G62&gt;=45,E62+1,E62))</f>
        <v>0</v>
      </c>
      <c r="FC62" t="str">
        <f>IF(G62="","0",IF(AND(G62&gt;=0,G62&lt;15),0,IF(AND(G62&gt;=15,G62&lt;30),30,IF(AND(G62&gt;=30,G62&lt;45),30,IF(AND(G62&gt;=45,G62&lt;=59),0)))))</f>
        <v>0</v>
      </c>
      <c r="FD62" t="str">
        <f>IF(I62="","0",IF(K62&gt;=45,I62+1,I62))</f>
        <v>0</v>
      </c>
      <c r="FE62" t="str">
        <f>IF(K62="","0",IF(AND(K62&gt;=0,K62&lt;15),0,IF(AND(K62&gt;=15,K62&lt;30),30,IF(AND(K62&gt;=30,K62&lt;45),30,IF(AND(K62&gt;=45,K62&lt;=59),0)))))</f>
        <v>0</v>
      </c>
    </row>
    <row r="63" spans="1:158" ht="10.5" customHeight="1" thickBot="1">
      <c r="A63" s="238"/>
      <c r="B63" s="227"/>
      <c r="C63" s="220"/>
      <c r="D63" s="221"/>
      <c r="E63" s="220"/>
      <c r="F63" s="223"/>
      <c r="G63" s="225"/>
      <c r="H63" s="211"/>
      <c r="I63" s="220"/>
      <c r="J63" s="223"/>
      <c r="K63" s="225"/>
      <c r="L63" s="223"/>
      <c r="M63" s="236"/>
      <c r="N63" s="215"/>
      <c r="O63" s="206"/>
      <c r="P63" s="204"/>
      <c r="Q63" s="206"/>
      <c r="R63" s="200"/>
      <c r="S63" s="202"/>
      <c r="T63" s="204"/>
      <c r="U63" s="206"/>
      <c r="V63" s="208"/>
      <c r="W63" s="209"/>
      <c r="X63" s="196"/>
      <c r="Y63" s="197"/>
      <c r="Z63" s="196"/>
      <c r="AA63" s="198"/>
      <c r="AB63" s="196"/>
      <c r="AC63" s="198"/>
      <c r="AD63" s="187"/>
      <c r="AE63" s="231"/>
      <c r="AF63" s="232"/>
      <c r="AG63" s="233"/>
      <c r="AH63" s="234"/>
      <c r="AI63" s="234"/>
      <c r="AJ63" s="44"/>
      <c r="AK63" s="44"/>
      <c r="AL63" s="44"/>
      <c r="AM63" s="44"/>
      <c r="AN63" s="194"/>
      <c r="AO63" s="194"/>
      <c r="AP63" s="194"/>
      <c r="AQ63" s="44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L63" s="33">
        <f>BL62</f>
      </c>
      <c r="BM63" s="34">
        <f>IF(BM62="","",BM62/60)</f>
      </c>
      <c r="BN63" s="34">
        <f>SUM(BL63:BM63)</f>
        <v>0</v>
      </c>
      <c r="BO63" s="35">
        <f>IF(AND(BN63&gt;=8,BN63&lt;18),1,0)</f>
        <v>0</v>
      </c>
      <c r="BP63" s="13">
        <f>IF(AND(BL63&gt;=6,BL63&lt;8),1,0)</f>
        <v>0</v>
      </c>
      <c r="BQ63" s="13">
        <f>IF(AND(BL63&gt;=18,BL63&lt;22),1,0)</f>
        <v>0</v>
      </c>
      <c r="BR63" s="35">
        <f>IF(OR(BP63&gt;0,BQ63&gt;0),1,0)</f>
        <v>0</v>
      </c>
      <c r="BS63" s="13">
        <f>IF(AND(BL63&gt;=0,BL63&lt;6),1,0)</f>
        <v>0</v>
      </c>
      <c r="BT63" s="13">
        <f>IF(AND(BL63&gt;=22,BL63&lt;=24),1,0)</f>
        <v>0</v>
      </c>
      <c r="BU63" s="35">
        <f>IF(OR(BS63&gt;0,BT63&gt;0),1,0)</f>
        <v>0</v>
      </c>
      <c r="BV63" s="36">
        <f>IF(OR(BO63&gt;0),1,IF(BR63&gt;0,2,IF(BU63=0,0,3)))</f>
        <v>0</v>
      </c>
      <c r="BW63">
        <f>BW62</f>
      </c>
      <c r="BX63">
        <f>IF(BX62="","",BX62/60)</f>
      </c>
      <c r="BY63" s="4">
        <f>SUM(BW63:BX63)</f>
        <v>0</v>
      </c>
      <c r="BZ63" s="37">
        <f>IF(AND(BW63&gt;=8,BW63&lt;18),1,0)</f>
        <v>0</v>
      </c>
      <c r="CA63">
        <f>IF(AND(BW63&gt;=6,BW63&lt;8),1,0)</f>
        <v>0</v>
      </c>
      <c r="CB63">
        <f>IF(AND(BW63&gt;=18,BW63&lt;22),1,0)</f>
        <v>0</v>
      </c>
      <c r="CC63" s="37">
        <f>IF(OR(CA63&gt;0,CB63&gt;0),1,0)</f>
        <v>0</v>
      </c>
      <c r="CD63">
        <f>IF(AND(BW63&gt;=0,BW63&lt;6),1,0)</f>
        <v>0</v>
      </c>
      <c r="CE63">
        <f>IF(BX63&gt;=22,1,0)</f>
        <v>1</v>
      </c>
      <c r="CF63" s="37">
        <f>IF(OR(CD63&gt;0,CE63&gt;0),1,0)</f>
        <v>1</v>
      </c>
      <c r="CG63" s="38">
        <f>IF(CG62&gt;=1.5,1,0)</f>
        <v>0</v>
      </c>
      <c r="CH63" s="15"/>
      <c r="CI63" s="184"/>
      <c r="CJ63" s="183"/>
      <c r="CK63" s="183"/>
      <c r="CL63" s="186"/>
      <c r="CM63" s="186"/>
      <c r="CN63" s="183"/>
      <c r="CO63" s="183"/>
      <c r="CP63" s="184"/>
      <c r="CQ63" s="185"/>
      <c r="CR63" s="185"/>
      <c r="CS63" s="185"/>
      <c r="CT63" s="148"/>
      <c r="CU63" s="180"/>
      <c r="CV63" s="174"/>
      <c r="CW63" s="182"/>
      <c r="CX63" s="148"/>
      <c r="CY63" s="148"/>
      <c r="CZ63" s="182"/>
      <c r="DA63" s="148"/>
      <c r="DB63" s="148"/>
      <c r="DC63" s="182"/>
      <c r="DD63" s="148"/>
      <c r="DE63" s="148"/>
      <c r="DF63" s="148"/>
      <c r="DG63" s="148"/>
      <c r="DH63" s="174"/>
      <c r="DI63" s="148"/>
      <c r="DJ63" s="148"/>
      <c r="DK63" s="182"/>
      <c r="DL63" s="148"/>
      <c r="DM63" s="148"/>
      <c r="DN63" s="148"/>
      <c r="DO63" s="164"/>
      <c r="DP63" s="174"/>
      <c r="DQ63" s="148"/>
      <c r="DR63" s="168"/>
      <c r="DS63" s="178"/>
      <c r="DT63" s="179"/>
      <c r="DU63" s="174"/>
      <c r="DV63" s="174"/>
      <c r="DW63" s="180"/>
      <c r="DX63" s="181"/>
      <c r="DY63" s="180"/>
      <c r="DZ63" s="174"/>
      <c r="EA63" s="174"/>
      <c r="EB63" s="175"/>
      <c r="EC63" s="176"/>
      <c r="ED63" s="164"/>
      <c r="EE63" s="164"/>
      <c r="EF63" s="164"/>
      <c r="EG63" s="164"/>
      <c r="EH63" s="164"/>
      <c r="EI63" s="172"/>
      <c r="EJ63" s="166"/>
      <c r="EK63" s="169"/>
      <c r="EL63" s="170"/>
      <c r="EM63" s="164"/>
      <c r="EN63" s="164"/>
      <c r="EO63" s="164"/>
      <c r="EP63" s="164"/>
      <c r="EQ63" s="164"/>
      <c r="ER63" s="166"/>
      <c r="ES63" s="168"/>
      <c r="ET63" s="164"/>
      <c r="EU63" s="165"/>
      <c r="EV63" s="170"/>
      <c r="EW63" s="148"/>
      <c r="EX63" s="148"/>
      <c r="EY63" s="148"/>
      <c r="EZ63" s="148"/>
      <c r="FA63" s="90">
        <f>IF(((FD62*60+FE62)-(FB62*60+FC62))-((I62*60+K62)-(E62*60+G62))&lt;-14,"エラー","")</f>
      </c>
      <c r="FB63" s="88"/>
    </row>
    <row r="64" spans="1:161" ht="10.5" customHeight="1" thickBot="1">
      <c r="A64" s="237"/>
      <c r="B64" s="226"/>
      <c r="C64" s="218"/>
      <c r="D64" s="219"/>
      <c r="E64" s="222"/>
      <c r="F64" s="205" t="s">
        <v>98</v>
      </c>
      <c r="G64" s="224"/>
      <c r="H64" s="210" t="s">
        <v>99</v>
      </c>
      <c r="I64" s="222"/>
      <c r="J64" s="205" t="s">
        <v>98</v>
      </c>
      <c r="K64" s="224"/>
      <c r="L64" s="205" t="s">
        <v>99</v>
      </c>
      <c r="M64" s="235"/>
      <c r="N64" s="214"/>
      <c r="O64" s="205">
        <f>IF(E64="","",IF(G64&gt;=45,E64+1,E64))</f>
      </c>
      <c r="P64" s="203" t="s">
        <v>98</v>
      </c>
      <c r="Q64" s="205">
        <f>IF(G64="","",IF(AND(G64&gt;=0,G64&lt;15),0,IF(AND(G64&gt;=15,G64&lt;30),30,IF(AND(G64&gt;=30,G64&lt;45),30,IF(AND(G64&gt;=45,G64&lt;=59),0)))))</f>
      </c>
      <c r="R64" s="199" t="s">
        <v>99</v>
      </c>
      <c r="S64" s="201">
        <f>IF(I64="","",IF(K64&gt;=45,I64+1,I64))</f>
      </c>
      <c r="T64" s="203" t="s">
        <v>98</v>
      </c>
      <c r="U64" s="205">
        <f>IF(K64="","",IF(AND(K64&gt;=0,K64&lt;15),0,IF(AND(K64&gt;=15,K64&lt;30),30,IF(AND(K64&gt;=30,K64&lt;45),30,IF(AND(K64&gt;=45,K64&lt;=59),0)))))</f>
      </c>
      <c r="V64" s="207" t="s">
        <v>99</v>
      </c>
      <c r="W64" s="209">
        <f>IF(AND(B62=B64-1,S62=24,U62=0,O64=0,Q64=0),"",IF(AND(O64="",Q64="",S64="",U64=""),"",DR64))</f>
      </c>
      <c r="X64" s="196">
        <f>IF(AND(B62+1=B64,S62=24,U62=0,O64=0,Q64=0),"",IF(AND(B64+1=B66,S64=24,U64=0,O66=0,Q66=0),IF(DT64&lt;1.5,DT64,1.5),IF(CH64=0,"",CH64)))</f>
      </c>
      <c r="Y64" s="197">
        <f>IF(AND(DY64=1,EB64=0.5),DR64,IF(AND(EB64&gt;0.5,EB64&lt;1),"",IF(EB64&lt;=0,"",EC64)))</f>
      </c>
      <c r="Z64" s="196">
        <f>IF(Y64="","",IF(DY64=1,IF(EB64&lt;=0,"",EB64),EJ64))</f>
      </c>
      <c r="AA64" s="198">
        <f>IF(ER64&lt;=0,"",IF(DX64=EK64,IF(OR(DX64=0,EK64=0),"",EL64),EL64))</f>
      </c>
      <c r="AB64" s="196">
        <f>IF(OR(AA64="",ER64=0),"",ER64)</f>
      </c>
      <c r="AC64" s="198">
        <f>IF(OR(EK64=EU64,EU64=0,EK64=0),"",EV64)</f>
      </c>
      <c r="AD64" s="187">
        <f>IF(AC64&gt;0,IF(ES64=0,"",ES64),"")</f>
      </c>
      <c r="AE64" s="228">
        <f>IF(FA64="エラー","実績エラー","")</f>
      </c>
      <c r="AF64" s="229"/>
      <c r="AG64" s="230"/>
      <c r="AH64" s="234">
        <f>IF(AND(FA65="エラー",U64&lt;&gt;""),"実績エラー","")</f>
      </c>
      <c r="AI64" s="234"/>
      <c r="AJ64" s="44"/>
      <c r="AK64" s="44"/>
      <c r="AL64" s="44"/>
      <c r="AM64" s="44"/>
      <c r="AN64" s="194">
        <f>SUM(M64:N65)</f>
        <v>0</v>
      </c>
      <c r="AO64" s="195">
        <f>SUM(X64,Z64,AB64,AD64)</f>
        <v>0</v>
      </c>
      <c r="AP64" s="194">
        <f>IF(AN64=AO64,0,1)</f>
        <v>0</v>
      </c>
      <c r="AQ64" s="44"/>
      <c r="AS64" s="148">
        <f>IF(W64=1,IF(X64=0.5,1,0),0)</f>
        <v>0</v>
      </c>
      <c r="AT64" s="148">
        <f>IF(W64=2,IF(X64=0.5,1,0),0)</f>
        <v>0</v>
      </c>
      <c r="AU64" s="148">
        <f>IF(W64=3,IF(X64=0.5,1,0),0)</f>
        <v>0</v>
      </c>
      <c r="AV64" s="148">
        <f>IF(W64=1,IF(X64=1,1,0),0)</f>
        <v>0</v>
      </c>
      <c r="AW64" s="148">
        <f>IF(W64=2,IF(X64=1,1,0),0)</f>
        <v>0</v>
      </c>
      <c r="AX64" s="148">
        <f>IF(W64=3,IF(X64=1,1,0),0)</f>
        <v>0</v>
      </c>
      <c r="AY64" s="148">
        <f>IF(W64=1,IF(X64=1.5,1,0),0)</f>
        <v>0</v>
      </c>
      <c r="AZ64" s="148">
        <f>IF(W64=2,IF(X64=1.5,1,0),0)</f>
        <v>0</v>
      </c>
      <c r="BA64" s="148">
        <f>IF(W64=3,IF(X64=1.5,1,0),0)</f>
        <v>0</v>
      </c>
      <c r="BB64" s="148">
        <f>IF(Y64=1,IF(Z64&gt;0,Z64/0.5,0),0)</f>
        <v>0</v>
      </c>
      <c r="BC64" s="148">
        <f>IF(Y64=2,IF(Z64&gt;0,Z64/0.5,0),0)</f>
        <v>0</v>
      </c>
      <c r="BD64" s="148">
        <f>IF(Y64=3,IF(Z64&gt;0,Z64/0.5,0),0)</f>
        <v>0</v>
      </c>
      <c r="BE64" s="148">
        <f>IF(AA64=1,IF(AB64&gt;0,AB64/0.5,0),0)</f>
        <v>0</v>
      </c>
      <c r="BF64" s="148">
        <f>IF(AA64=2,IF(AB64&gt;0,AB64/0.5,0),0)</f>
        <v>0</v>
      </c>
      <c r="BG64" s="148">
        <f>IF(AA64=3,IF(AB64&gt;0,AB64/0.5,0),0)</f>
        <v>0</v>
      </c>
      <c r="BH64" s="148">
        <f>IF(AC64=1,IF(AD64&gt;0,AD64/0.5,0),0)</f>
        <v>0</v>
      </c>
      <c r="BI64" s="148">
        <f>IF(AC64=2,IF(AD64&gt;0,AD64/0.5,0),0)</f>
        <v>0</v>
      </c>
      <c r="BJ64" s="148">
        <f>IF(AC64=3,IF(AD64&gt;0,AD64/0.5,0),0)</f>
        <v>0</v>
      </c>
      <c r="BL64" s="12">
        <f>IF(O64="","",O64)</f>
      </c>
      <c r="BM64" s="12">
        <f>IF(Q64="","",Q64)</f>
      </c>
      <c r="BN64" s="13"/>
      <c r="BO64" s="13" t="s">
        <v>58</v>
      </c>
      <c r="BP64" s="13" t="s">
        <v>100</v>
      </c>
      <c r="BQ64" s="13" t="s">
        <v>101</v>
      </c>
      <c r="BR64" s="13" t="s">
        <v>102</v>
      </c>
      <c r="BS64" s="13" t="s">
        <v>103</v>
      </c>
      <c r="BT64" s="13" t="s">
        <v>104</v>
      </c>
      <c r="BU64" s="13" t="s">
        <v>105</v>
      </c>
      <c r="BV64" s="13"/>
      <c r="BW64" s="14">
        <f>S64</f>
      </c>
      <c r="BX64" s="14">
        <f>IF(U64="","",U64)</f>
      </c>
      <c r="BZ64" t="s">
        <v>58</v>
      </c>
      <c r="CA64" t="s">
        <v>100</v>
      </c>
      <c r="CB64" t="s">
        <v>101</v>
      </c>
      <c r="CC64" t="s">
        <v>102</v>
      </c>
      <c r="CD64" t="s">
        <v>103</v>
      </c>
      <c r="CE64" t="s">
        <v>104</v>
      </c>
      <c r="CF64" t="s">
        <v>105</v>
      </c>
      <c r="CG64" s="15">
        <f>BY65-BN65</f>
        <v>0</v>
      </c>
      <c r="CH64" s="15">
        <f>IF(CG64&gt;1.5,1.5,CG64)</f>
        <v>0</v>
      </c>
      <c r="CI64" s="184">
        <f>IF(AND(CG65&gt;0,BN65=5,BN65&lt;8),1,0)</f>
        <v>0</v>
      </c>
      <c r="CJ64" s="183">
        <f>IF(AND(CG65&gt;0,BN65=5.5,BN65&lt;8),1,0)</f>
        <v>0</v>
      </c>
      <c r="CK64" s="183">
        <f>IF(AND(CG65&gt;0,BN65=7,BN65&lt;18),1,0)</f>
        <v>0</v>
      </c>
      <c r="CL64" s="186">
        <f>IF(AND(CG65&gt;0,BN65=7.5,BN65&lt;18),1,0)</f>
        <v>0</v>
      </c>
      <c r="CM64" s="186">
        <f>IF(AND(CG65&gt;0,BN65=17,BN65&lt;22),1,0)</f>
        <v>0</v>
      </c>
      <c r="CN64" s="183">
        <f>IF(AND(CG65&gt;0,BN65=17.5,BN65&lt;22),1,0)</f>
        <v>0</v>
      </c>
      <c r="CO64" s="183">
        <f>IF(AND(CG65&gt;0,BN65=21,BN65&lt;24),1,0)</f>
        <v>0</v>
      </c>
      <c r="CP64" s="184">
        <f>IF(AND(CG65&gt;0,BN65=21.5,BN65&lt;24),1,0)</f>
        <v>0</v>
      </c>
      <c r="CQ64" s="185">
        <f>IF(OR(CL64&gt;0,CM64&gt;0),1,0)</f>
        <v>0</v>
      </c>
      <c r="CR64" s="185">
        <f>IF(OR(CJ64&gt;0,CK64&gt;0,CN64&gt;0,CO64&gt;0),2,0)</f>
        <v>0</v>
      </c>
      <c r="CS64" s="185">
        <f>IF(OR(CI64&gt;0,CP64&gt;0),3,0)</f>
        <v>0</v>
      </c>
      <c r="CT64" s="180">
        <f>SUM(CQ64:CS65)</f>
        <v>0</v>
      </c>
      <c r="CU64" s="180">
        <f>IF(CT64=0,BV65,CT64)</f>
        <v>0</v>
      </c>
      <c r="CV64" s="174">
        <f>BN65+CH64</f>
        <v>0</v>
      </c>
      <c r="CW64" s="182">
        <f>IF(AND(CV64&gt;=8,CV64&lt;18),1,0)</f>
        <v>0</v>
      </c>
      <c r="CX64" s="148">
        <f>IF(AND(CV64&gt;=6,CV64&lt;8),1,0)</f>
        <v>0</v>
      </c>
      <c r="CY64" s="148">
        <f>IF(AND(CV64&gt;=18,CV64&lt;22),1,0)</f>
        <v>0</v>
      </c>
      <c r="CZ64" s="182">
        <f>IF(OR(CX64&gt;0,CY64&gt;0),2,0)</f>
        <v>0</v>
      </c>
      <c r="DA64" s="148">
        <f>IF(AND(CV64&gt;=0,CV64&lt;6),1,0)</f>
        <v>1</v>
      </c>
      <c r="DB64" s="148">
        <f>IF(CV64&gt;=22,1,0)</f>
        <v>0</v>
      </c>
      <c r="DC64" s="182">
        <f>IF(OR(DA64&gt;0,DB64&gt;0),3,0)</f>
        <v>3</v>
      </c>
      <c r="DD64" s="148">
        <f>SUM(CW64,CZ64,DC64)</f>
        <v>3</v>
      </c>
      <c r="DE64" s="148">
        <f>IF(OR(DL64&lt;=0.5,DL64=""),"",DD64)</f>
      </c>
      <c r="DF64" s="148"/>
      <c r="DG64" s="174">
        <f>CG64-CH64</f>
        <v>0</v>
      </c>
      <c r="DH64" s="174">
        <f>DG64</f>
        <v>0</v>
      </c>
      <c r="DI64" s="148"/>
      <c r="DJ64" s="148"/>
      <c r="DK64" s="182">
        <f>IF(AND(B62+1=B64,S62=24,U62=0,O64=0,Q64=0),DJ64,DG64)</f>
        <v>0</v>
      </c>
      <c r="DL64" s="148">
        <f>IF(AND(B64+1=B66,S64=24,U64=0,O66=0,Q66=0),IF(CG64+CG66&gt;=1.5,1.5,""),DH64)</f>
        <v>0</v>
      </c>
      <c r="DM64" s="171">
        <f>DO64-DN64</f>
        <v>0</v>
      </c>
      <c r="DN64" s="174">
        <f>BN65</f>
        <v>0</v>
      </c>
      <c r="DO64" s="164">
        <f>BY65</f>
        <v>0</v>
      </c>
      <c r="DP64" s="174">
        <f>DN64+DM64</f>
        <v>0</v>
      </c>
      <c r="DQ64" s="148">
        <f>IF(AND(DN64&lt;=6,DN64&gt;=0),1,IF(AND(DN64&lt;=8,DN64&gt;6),2,IF(AND(DN64&lt;=18,DN64&gt;8),3,IF(AND(DN64&lt;=DP2265&gt;18),4,IF(AND(DN64&lt;=24,DN64&gt;22),5,0)))))</f>
        <v>1</v>
      </c>
      <c r="DR64" s="168">
        <f>IF(DU64&lt;0,CU64,IF(OR(DQ64=1,DQ64=5),3,IF(OR(DQ64=2,DQ64=4),2,1)))</f>
        <v>3</v>
      </c>
      <c r="DS64" s="177">
        <f>CH64</f>
        <v>0</v>
      </c>
      <c r="DT64" s="179">
        <f>IF(DY66=1,IF(AND(DS66&gt;=0.5,DS66&lt;1.5),DS64+DS66,1.5),DS64)</f>
        <v>0</v>
      </c>
      <c r="DU64" s="174">
        <f>ED64-DS64-DN64</f>
        <v>6</v>
      </c>
      <c r="DV64" s="174">
        <f>DM64-DS64-DU64</f>
        <v>-6</v>
      </c>
      <c r="DW64" s="180">
        <f>IF(DU64&lt;=0,DQ64+1,DQ64)</f>
        <v>1</v>
      </c>
      <c r="DX64" s="181">
        <f>IF(OR(DW64=1,DW64=5),3,IF(OR(DW64=2,DW64=4),2,1))</f>
        <v>3</v>
      </c>
      <c r="DY64" s="180">
        <f>IF(AND(B62=B64-1,S62=24,U62=0,O64=0,Q64=0),1,0)</f>
        <v>0</v>
      </c>
      <c r="DZ64" s="174">
        <f>IF(DY64=1,IF(DN62=22.5,0,IF(DN62=23,0.5,IF(DN62=23.5,1,0))),0)</f>
        <v>0</v>
      </c>
      <c r="EA64" s="174">
        <f>IF(DY64=1,EJ64-DZ64,0)</f>
        <v>0</v>
      </c>
      <c r="EB64" s="175">
        <f>IF(DY64=1,EA64+DS64,EJ64)</f>
        <v>0</v>
      </c>
      <c r="EC64" s="176">
        <f>IF(DU64&lt;0,DX64,IF(OR(DW64=1,DW64=5),3,IF(OR(DW64=2,DW64=4),2,1)))</f>
        <v>3</v>
      </c>
      <c r="ED64" s="164">
        <f>IF(DQ64=1,6,IF(DQ64=2,8,IF(DQ64=3,18,IF(DQ64=4,22,IF(DQ64=5,24)))))</f>
        <v>6</v>
      </c>
      <c r="EE64" s="164">
        <f>DN64+CH64</f>
        <v>0</v>
      </c>
      <c r="EF64" s="164">
        <f>DO64</f>
        <v>0</v>
      </c>
      <c r="EG64" s="164">
        <f>IF(DW64=1,6,IF(DW64=2,8,IF(DW64=3,18,IF(DW64=4,22,IF(DW64=5,24)))))</f>
        <v>6</v>
      </c>
      <c r="EH64" s="164">
        <f>IF(EG64&gt;EF64,EI64,0)</f>
        <v>6</v>
      </c>
      <c r="EI64" s="172">
        <f>EG64-EE64</f>
        <v>6</v>
      </c>
      <c r="EJ64" s="166">
        <f>IF(EG64&lt;EF64,EI64,EF64-EE64)</f>
        <v>0</v>
      </c>
      <c r="EK64" s="169">
        <f>IF(DM64-(DS64+EI64)&gt;0,DW64+1,0)</f>
        <v>0</v>
      </c>
      <c r="EL64" s="170">
        <f>IF(OR(EK64=1,EK64=5),3,IF(OR(EK64=2,EK64=4),2,1))</f>
        <v>1</v>
      </c>
      <c r="EM64" s="164">
        <f>DS64+EI64</f>
        <v>6</v>
      </c>
      <c r="EN64" s="164">
        <f>DM64-EM64</f>
        <v>-6</v>
      </c>
      <c r="EO64" s="164" t="b">
        <f>IF(EK64=1,0,IF(EK64=2,6,IF(EK64=3,8,IF(EK64=4,18,IF(EK64=5,22)))))</f>
        <v>0</v>
      </c>
      <c r="EP64" s="164" t="b">
        <f>IF(EK64=1,6,IF(EK64=2,8,IF(EK64=3,18,IF(EK64=4,22,IF(EK64=5,24)))))</f>
        <v>0</v>
      </c>
      <c r="EQ64" s="164">
        <f>EN64+EO64</f>
        <v>-6</v>
      </c>
      <c r="ER64" s="166">
        <f>IF(EN64&lt;0,0,IF(EP64-EO64&lt;EN64,EP64-EO64,EN64))</f>
        <v>0</v>
      </c>
      <c r="ES64" s="167">
        <f>IF(EQ64-EP64&gt;0,EQ64-EP64,0)</f>
        <v>0</v>
      </c>
      <c r="ET64" s="164">
        <f>IF(ES64&gt;0,EP64,0)</f>
        <v>0</v>
      </c>
      <c r="EU64" s="165">
        <f>IF(ET64=6,2,IF(ET64=8,3,IF(ET64=18,4,IF(ET64=22,5,0))))</f>
        <v>0</v>
      </c>
      <c r="EV64" s="170">
        <f>IF(OR(EU64=1,EU64=5),3,IF(OR(EU64=2,EU64=4),2,1))</f>
        <v>1</v>
      </c>
      <c r="EW64" s="171">
        <f>IF(X64="",0,X64)+IF(Z64="",0,Z64)+IF(AB64="",0,AB64)+IF(AD64="",0,AD64)</f>
        <v>0</v>
      </c>
      <c r="EX64" s="171">
        <f>DM64</f>
        <v>0</v>
      </c>
      <c r="EY64" s="148" t="str">
        <f>IF(EW64=EX64,"一致","不一致")</f>
        <v>一致</v>
      </c>
      <c r="EZ64" s="148" t="str">
        <f>IF(AND(B62+1=B64,S62=24,U62=0,O64=0,Q64=0),IF(EW62+EW64=EX62+EX64,"前行と合わせて一致","前行と合わせて不一致"),"非該当")</f>
        <v>非該当</v>
      </c>
      <c r="FA64" s="90">
        <f>IF(((FD64*60+FE64)-(FB64*60+FC64))-((I64*60+K64)-(E64*60+G64))&gt;15,"エラー","")</f>
      </c>
      <c r="FB64" s="88" t="str">
        <f>IF(E64="","0",IF(G64&gt;=45,E64+1,E64))</f>
        <v>0</v>
      </c>
      <c r="FC64" t="str">
        <f>IF(G64="","0",IF(AND(G64&gt;=0,G64&lt;15),0,IF(AND(G64&gt;=15,G64&lt;30),30,IF(AND(G64&gt;=30,G64&lt;45),30,IF(AND(G64&gt;=45,G64&lt;=59),0)))))</f>
        <v>0</v>
      </c>
      <c r="FD64" t="str">
        <f>IF(I64="","0",IF(K64&gt;=45,I64+1,I64))</f>
        <v>0</v>
      </c>
      <c r="FE64" t="str">
        <f>IF(K64="","0",IF(AND(K64&gt;=0,K64&lt;15),0,IF(AND(K64&gt;=15,K64&lt;30),30,IF(AND(K64&gt;=30,K64&lt;45),30,IF(AND(K64&gt;=45,K64&lt;=59),0)))))</f>
        <v>0</v>
      </c>
    </row>
    <row r="65" spans="1:158" ht="10.5" customHeight="1" thickBot="1">
      <c r="A65" s="238"/>
      <c r="B65" s="227"/>
      <c r="C65" s="220"/>
      <c r="D65" s="221"/>
      <c r="E65" s="220"/>
      <c r="F65" s="223"/>
      <c r="G65" s="225"/>
      <c r="H65" s="211"/>
      <c r="I65" s="220"/>
      <c r="J65" s="223"/>
      <c r="K65" s="225"/>
      <c r="L65" s="223"/>
      <c r="M65" s="236"/>
      <c r="N65" s="215"/>
      <c r="O65" s="206"/>
      <c r="P65" s="204"/>
      <c r="Q65" s="206"/>
      <c r="R65" s="200"/>
      <c r="S65" s="202"/>
      <c r="T65" s="204"/>
      <c r="U65" s="206"/>
      <c r="V65" s="208"/>
      <c r="W65" s="209"/>
      <c r="X65" s="196"/>
      <c r="Y65" s="197"/>
      <c r="Z65" s="196"/>
      <c r="AA65" s="198"/>
      <c r="AB65" s="196"/>
      <c r="AC65" s="198"/>
      <c r="AD65" s="187"/>
      <c r="AE65" s="231"/>
      <c r="AF65" s="232"/>
      <c r="AG65" s="233"/>
      <c r="AH65" s="234"/>
      <c r="AI65" s="234"/>
      <c r="AJ65" s="44"/>
      <c r="AK65" s="44"/>
      <c r="AL65" s="44"/>
      <c r="AM65" s="44"/>
      <c r="AN65" s="194"/>
      <c r="AO65" s="194"/>
      <c r="AP65" s="194"/>
      <c r="AQ65" s="44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L65" s="33">
        <f>BL64</f>
      </c>
      <c r="BM65" s="34">
        <f>IF(BM64="","",BM64/60)</f>
      </c>
      <c r="BN65" s="34">
        <f>SUM(BL65:BM65)</f>
        <v>0</v>
      </c>
      <c r="BO65" s="35">
        <f>IF(AND(BN65&gt;=8,BN65&lt;18),1,0)</f>
        <v>0</v>
      </c>
      <c r="BP65" s="13">
        <f>IF(AND(BL65&gt;=6,BL65&lt;8),1,0)</f>
        <v>0</v>
      </c>
      <c r="BQ65" s="13">
        <f>IF(AND(BL65&gt;=18,BL65&lt;22),1,0)</f>
        <v>0</v>
      </c>
      <c r="BR65" s="35">
        <f>IF(OR(BP65&gt;0,BQ65&gt;0),1,0)</f>
        <v>0</v>
      </c>
      <c r="BS65" s="13">
        <f>IF(AND(BL65&gt;=0,BL65&lt;6),1,0)</f>
        <v>0</v>
      </c>
      <c r="BT65" s="13">
        <f>IF(AND(BL65&gt;=22,BL65&lt;=24),1,0)</f>
        <v>0</v>
      </c>
      <c r="BU65" s="35">
        <f>IF(OR(BS65&gt;0,BT65&gt;0),1,0)</f>
        <v>0</v>
      </c>
      <c r="BV65" s="36">
        <f>IF(OR(BO65&gt;0),1,IF(BR65&gt;0,2,IF(BU65=0,0,3)))</f>
        <v>0</v>
      </c>
      <c r="BW65">
        <f>BW64</f>
      </c>
      <c r="BX65">
        <f>IF(BX64="","",BX64/60)</f>
      </c>
      <c r="BY65" s="4">
        <f>SUM(BW65:BX65)</f>
        <v>0</v>
      </c>
      <c r="BZ65" s="37">
        <f>IF(AND(BW65&gt;=8,BW65&lt;18),1,0)</f>
        <v>0</v>
      </c>
      <c r="CA65">
        <f>IF(AND(BW65&gt;=6,BW65&lt;8),1,0)</f>
        <v>0</v>
      </c>
      <c r="CB65">
        <f>IF(AND(BW65&gt;=18,BW65&lt;22),1,0)</f>
        <v>0</v>
      </c>
      <c r="CC65" s="37">
        <f>IF(OR(CA65&gt;0,CB65&gt;0),1,0)</f>
        <v>0</v>
      </c>
      <c r="CD65">
        <f>IF(AND(BW65&gt;=0,BW65&lt;6),1,0)</f>
        <v>0</v>
      </c>
      <c r="CE65">
        <f>IF(BX65&gt;=22,1,0)</f>
        <v>1</v>
      </c>
      <c r="CF65" s="37">
        <f>IF(OR(CD65&gt;0,CE65&gt;0),1,0)</f>
        <v>1</v>
      </c>
      <c r="CG65" s="38">
        <f>IF(CG64&gt;=1.5,1,0)</f>
        <v>0</v>
      </c>
      <c r="CH65" s="15"/>
      <c r="CI65" s="184"/>
      <c r="CJ65" s="183"/>
      <c r="CK65" s="183"/>
      <c r="CL65" s="186"/>
      <c r="CM65" s="186"/>
      <c r="CN65" s="183"/>
      <c r="CO65" s="183"/>
      <c r="CP65" s="184"/>
      <c r="CQ65" s="185"/>
      <c r="CR65" s="185"/>
      <c r="CS65" s="185"/>
      <c r="CT65" s="148"/>
      <c r="CU65" s="180"/>
      <c r="CV65" s="174"/>
      <c r="CW65" s="182"/>
      <c r="CX65" s="148"/>
      <c r="CY65" s="148"/>
      <c r="CZ65" s="182"/>
      <c r="DA65" s="148"/>
      <c r="DB65" s="148"/>
      <c r="DC65" s="182"/>
      <c r="DD65" s="148"/>
      <c r="DE65" s="148"/>
      <c r="DF65" s="148"/>
      <c r="DG65" s="148"/>
      <c r="DH65" s="174"/>
      <c r="DI65" s="148"/>
      <c r="DJ65" s="148"/>
      <c r="DK65" s="182"/>
      <c r="DL65" s="148"/>
      <c r="DM65" s="148"/>
      <c r="DN65" s="148"/>
      <c r="DO65" s="164"/>
      <c r="DP65" s="174"/>
      <c r="DQ65" s="148"/>
      <c r="DR65" s="168"/>
      <c r="DS65" s="178"/>
      <c r="DT65" s="179"/>
      <c r="DU65" s="174"/>
      <c r="DV65" s="174"/>
      <c r="DW65" s="180"/>
      <c r="DX65" s="181"/>
      <c r="DY65" s="180"/>
      <c r="DZ65" s="174"/>
      <c r="EA65" s="174"/>
      <c r="EB65" s="175"/>
      <c r="EC65" s="176"/>
      <c r="ED65" s="164"/>
      <c r="EE65" s="164"/>
      <c r="EF65" s="164"/>
      <c r="EG65" s="164"/>
      <c r="EH65" s="164"/>
      <c r="EI65" s="172"/>
      <c r="EJ65" s="166"/>
      <c r="EK65" s="169"/>
      <c r="EL65" s="170"/>
      <c r="EM65" s="164"/>
      <c r="EN65" s="164"/>
      <c r="EO65" s="164"/>
      <c r="EP65" s="164"/>
      <c r="EQ65" s="164"/>
      <c r="ER65" s="166"/>
      <c r="ES65" s="168"/>
      <c r="ET65" s="164"/>
      <c r="EU65" s="165"/>
      <c r="EV65" s="170"/>
      <c r="EW65" s="148"/>
      <c r="EX65" s="148"/>
      <c r="EY65" s="148"/>
      <c r="EZ65" s="148"/>
      <c r="FA65" s="90">
        <f>IF(((FD64*60+FE64)-(FB64*60+FC64))-((I64*60+K64)-(E64*60+G64))&lt;-14,"エラー","")</f>
      </c>
      <c r="FB65" s="88"/>
    </row>
    <row r="66" spans="1:161" ht="10.5" customHeight="1" thickBot="1">
      <c r="A66" s="237"/>
      <c r="B66" s="226"/>
      <c r="C66" s="218"/>
      <c r="D66" s="219"/>
      <c r="E66" s="222"/>
      <c r="F66" s="205" t="s">
        <v>98</v>
      </c>
      <c r="G66" s="224"/>
      <c r="H66" s="210" t="s">
        <v>99</v>
      </c>
      <c r="I66" s="222"/>
      <c r="J66" s="205" t="s">
        <v>98</v>
      </c>
      <c r="K66" s="224"/>
      <c r="L66" s="205" t="s">
        <v>99</v>
      </c>
      <c r="M66" s="235"/>
      <c r="N66" s="214"/>
      <c r="O66" s="205">
        <f>IF(E66="","",IF(G66&gt;=45,E66+1,E66))</f>
      </c>
      <c r="P66" s="203" t="s">
        <v>98</v>
      </c>
      <c r="Q66" s="205">
        <f>IF(G66="","",IF(AND(G66&gt;=0,G66&lt;15),0,IF(AND(G66&gt;=15,G66&lt;30),30,IF(AND(G66&gt;=30,G66&lt;45),30,IF(AND(G66&gt;=45,G66&lt;=59),0)))))</f>
      </c>
      <c r="R66" s="199" t="s">
        <v>99</v>
      </c>
      <c r="S66" s="201">
        <f>IF(I66="","",IF(K66&gt;=45,I66+1,I66))</f>
      </c>
      <c r="T66" s="203" t="s">
        <v>98</v>
      </c>
      <c r="U66" s="205">
        <f>IF(K66="","",IF(AND(K66&gt;=0,K66&lt;15),0,IF(AND(K66&gt;=15,K66&lt;30),30,IF(AND(K66&gt;=30,K66&lt;45),30,IF(AND(K66&gt;=45,K66&lt;=59),0)))))</f>
      </c>
      <c r="V66" s="207" t="s">
        <v>99</v>
      </c>
      <c r="W66" s="209">
        <f>IF(AND(B64=B66-1,S64=24,U64=0,O66=0,Q66=0),"",IF(AND(O66="",Q66="",S66="",U66=""),"",DR66))</f>
      </c>
      <c r="X66" s="196">
        <f>IF(AND(B64+1=B66,S64=24,U64=0,O66=0,Q66=0),"",IF(AND(B66+1=B68,S66=24,U66=0,O68=0,Q68=0),IF(DT66&lt;1.5,DT66,1.5),IF(CH66=0,"",CH66)))</f>
      </c>
      <c r="Y66" s="197">
        <f>IF(AND(DY66=1,EB66=0.5),DR66,IF(AND(EB66&gt;0.5,EB66&lt;1),"",IF(EB66&lt;=0,"",EC66)))</f>
      </c>
      <c r="Z66" s="196">
        <f>IF(Y66="","",IF(DY66=1,IF(EB66&lt;=0,"",EB66),EJ66))</f>
      </c>
      <c r="AA66" s="198">
        <f>IF(ER66&lt;=0,"",IF(DX66=EK66,IF(OR(DX66=0,EK66=0),"",EL66),EL66))</f>
      </c>
      <c r="AB66" s="196">
        <f>IF(OR(AA66="",ER66=0),"",ER66)</f>
      </c>
      <c r="AC66" s="198">
        <f>IF(OR(EK66=EU66,EU66=0,EK66=0),"",EV66)</f>
      </c>
      <c r="AD66" s="187">
        <f>IF(AC66&gt;0,IF(ES66=0,"",ES66),"")</f>
      </c>
      <c r="AE66" s="228">
        <f>IF(FA66="エラー","実績エラー","")</f>
      </c>
      <c r="AF66" s="229"/>
      <c r="AG66" s="230"/>
      <c r="AH66" s="234">
        <f>IF(AND(FA67="エラー",U66&lt;&gt;""),"実績エラー","")</f>
      </c>
      <c r="AI66" s="234"/>
      <c r="AJ66" s="44"/>
      <c r="AK66" s="44"/>
      <c r="AL66" s="44"/>
      <c r="AM66" s="44"/>
      <c r="AN66" s="194">
        <f>SUM(M66:N67)</f>
        <v>0</v>
      </c>
      <c r="AO66" s="195">
        <f>SUM(X66,Z66,AB66,AD66)</f>
        <v>0</v>
      </c>
      <c r="AP66" s="194">
        <f>IF(AN66=AO66,0,1)</f>
        <v>0</v>
      </c>
      <c r="AQ66" s="44"/>
      <c r="AS66" s="148">
        <f>IF(W66=1,IF(X66=0.5,1,0),0)</f>
        <v>0</v>
      </c>
      <c r="AT66" s="148">
        <f>IF(W66=2,IF(X66=0.5,1,0),0)</f>
        <v>0</v>
      </c>
      <c r="AU66" s="148">
        <f>IF(W66=3,IF(X66=0.5,1,0),0)</f>
        <v>0</v>
      </c>
      <c r="AV66" s="148">
        <f>IF(W66=1,IF(X66=1,1,0),0)</f>
        <v>0</v>
      </c>
      <c r="AW66" s="148">
        <f>IF(W66=2,IF(X66=1,1,0),0)</f>
        <v>0</v>
      </c>
      <c r="AX66" s="148">
        <f>IF(W66=3,IF(X66=1,1,0),0)</f>
        <v>0</v>
      </c>
      <c r="AY66" s="148">
        <f>IF(W66=1,IF(X66=1.5,1,0),0)</f>
        <v>0</v>
      </c>
      <c r="AZ66" s="148">
        <f>IF(W66=2,IF(X66=1.5,1,0),0)</f>
        <v>0</v>
      </c>
      <c r="BA66" s="148">
        <f>IF(W66=3,IF(X66=1.5,1,0),0)</f>
        <v>0</v>
      </c>
      <c r="BB66" s="148">
        <f>IF(Y66=1,IF(Z66&gt;0,Z66/0.5,0),0)</f>
        <v>0</v>
      </c>
      <c r="BC66" s="148">
        <f>IF(Y66=2,IF(Z66&gt;0,Z66/0.5,0),0)</f>
        <v>0</v>
      </c>
      <c r="BD66" s="148">
        <f>IF(Y66=3,IF(Z66&gt;0,Z66/0.5,0),0)</f>
        <v>0</v>
      </c>
      <c r="BE66" s="148">
        <f>IF(AA66=1,IF(AB66&gt;0,AB66/0.5,0),0)</f>
        <v>0</v>
      </c>
      <c r="BF66" s="148">
        <f>IF(AA66=2,IF(AB66&gt;0,AB66/0.5,0),0)</f>
        <v>0</v>
      </c>
      <c r="BG66" s="148">
        <f>IF(AA66=3,IF(AB66&gt;0,AB66/0.5,0),0)</f>
        <v>0</v>
      </c>
      <c r="BH66" s="148">
        <f>IF(AC66=1,IF(AD66&gt;0,AD66/0.5,0),0)</f>
        <v>0</v>
      </c>
      <c r="BI66" s="148">
        <f>IF(AC66=2,IF(AD66&gt;0,AD66/0.5,0),0)</f>
        <v>0</v>
      </c>
      <c r="BJ66" s="148">
        <f>IF(AC66=3,IF(AD66&gt;0,AD66/0.5,0),0)</f>
        <v>0</v>
      </c>
      <c r="BL66" s="12">
        <f>IF(O66="","",O66)</f>
      </c>
      <c r="BM66" s="12">
        <f>IF(Q66="","",Q66)</f>
      </c>
      <c r="BN66" s="13"/>
      <c r="BO66" s="13" t="s">
        <v>58</v>
      </c>
      <c r="BP66" s="13" t="s">
        <v>100</v>
      </c>
      <c r="BQ66" s="13" t="s">
        <v>101</v>
      </c>
      <c r="BR66" s="13" t="s">
        <v>102</v>
      </c>
      <c r="BS66" s="13" t="s">
        <v>103</v>
      </c>
      <c r="BT66" s="13" t="s">
        <v>104</v>
      </c>
      <c r="BU66" s="13" t="s">
        <v>105</v>
      </c>
      <c r="BV66" s="13"/>
      <c r="BW66" s="14">
        <f>S66</f>
      </c>
      <c r="BX66" s="14">
        <f>IF(U66="","",U66)</f>
      </c>
      <c r="BZ66" t="s">
        <v>58</v>
      </c>
      <c r="CA66" t="s">
        <v>100</v>
      </c>
      <c r="CB66" t="s">
        <v>101</v>
      </c>
      <c r="CC66" t="s">
        <v>102</v>
      </c>
      <c r="CD66" t="s">
        <v>103</v>
      </c>
      <c r="CE66" t="s">
        <v>104</v>
      </c>
      <c r="CF66" t="s">
        <v>105</v>
      </c>
      <c r="CG66" s="15">
        <f>BY67-BN67</f>
        <v>0</v>
      </c>
      <c r="CH66" s="15">
        <f>IF(CG66&gt;1.5,1.5,CG66)</f>
        <v>0</v>
      </c>
      <c r="CI66" s="184">
        <f>IF(AND(CG67&gt;0,BN67=5,BN67&lt;8),1,0)</f>
        <v>0</v>
      </c>
      <c r="CJ66" s="183">
        <f>IF(AND(CG67&gt;0,BN67=5.5,BN67&lt;8),1,0)</f>
        <v>0</v>
      </c>
      <c r="CK66" s="183">
        <f>IF(AND(CG67&gt;0,BN67=7,BN67&lt;18),1,0)</f>
        <v>0</v>
      </c>
      <c r="CL66" s="186">
        <f>IF(AND(CG67&gt;0,BN67=7.5,BN67&lt;18),1,0)</f>
        <v>0</v>
      </c>
      <c r="CM66" s="186">
        <f>IF(AND(CG67&gt;0,BN67=17,BN67&lt;22),1,0)</f>
        <v>0</v>
      </c>
      <c r="CN66" s="183">
        <f>IF(AND(CG67&gt;0,BN67=17.5,BN67&lt;22),1,0)</f>
        <v>0</v>
      </c>
      <c r="CO66" s="183">
        <f>IF(AND(CG67&gt;0,BN67=21,BN67&lt;24),1,0)</f>
        <v>0</v>
      </c>
      <c r="CP66" s="184">
        <f>IF(AND(CG67&gt;0,BN67=21.5,BN67&lt;24),1,0)</f>
        <v>0</v>
      </c>
      <c r="CQ66" s="185">
        <f>IF(OR(CL66&gt;0,CM66&gt;0),1,0)</f>
        <v>0</v>
      </c>
      <c r="CR66" s="185">
        <f>IF(OR(CJ66&gt;0,CK66&gt;0,CN66&gt;0,CO66&gt;0),2,0)</f>
        <v>0</v>
      </c>
      <c r="CS66" s="185">
        <f>IF(OR(CI66&gt;0,CP66&gt;0),3,0)</f>
        <v>0</v>
      </c>
      <c r="CT66" s="180">
        <f>SUM(CQ66:CS67)</f>
        <v>0</v>
      </c>
      <c r="CU66" s="180">
        <f>IF(CT66=0,BV67,CT66)</f>
        <v>0</v>
      </c>
      <c r="CV66" s="174">
        <f>BN67+CH66</f>
        <v>0</v>
      </c>
      <c r="CW66" s="182">
        <f>IF(AND(CV66&gt;=8,CV66&lt;18),1,0)</f>
        <v>0</v>
      </c>
      <c r="CX66" s="148">
        <f>IF(AND(CV66&gt;=6,CV66&lt;8),1,0)</f>
        <v>0</v>
      </c>
      <c r="CY66" s="148">
        <f>IF(AND(CV66&gt;=18,CV66&lt;22),1,0)</f>
        <v>0</v>
      </c>
      <c r="CZ66" s="182">
        <f>IF(OR(CX66&gt;0,CY66&gt;0),2,0)</f>
        <v>0</v>
      </c>
      <c r="DA66" s="148">
        <f>IF(AND(CV66&gt;=0,CV66&lt;6),1,0)</f>
        <v>1</v>
      </c>
      <c r="DB66" s="148">
        <f>IF(CV66&gt;=22,1,0)</f>
        <v>0</v>
      </c>
      <c r="DC66" s="182">
        <f>IF(OR(DA66&gt;0,DB66&gt;0),3,0)</f>
        <v>3</v>
      </c>
      <c r="DD66" s="148">
        <f>SUM(CW66,CZ66,DC66)</f>
        <v>3</v>
      </c>
      <c r="DE66" s="148">
        <f>IF(OR(DL66&lt;=0.5,DL66=""),"",DD66)</f>
      </c>
      <c r="DF66" s="148"/>
      <c r="DG66" s="174">
        <f>CG66-CH66</f>
        <v>0</v>
      </c>
      <c r="DH66" s="174">
        <f>DG66</f>
        <v>0</v>
      </c>
      <c r="DI66" s="148"/>
      <c r="DJ66" s="148"/>
      <c r="DK66" s="182">
        <f>IF(AND(B64+1=B66,S64=24,U64=0,O66=0,Q66=0),DJ66,DG66)</f>
        <v>0</v>
      </c>
      <c r="DL66" s="148">
        <f>IF(AND(B66+1=B68,S66=24,U66=0,O68=0,Q68=0),IF(CG66+CG68&gt;=1.5,1.5,""),DH66)</f>
        <v>0</v>
      </c>
      <c r="DM66" s="171">
        <f>DO66-DN66</f>
        <v>0</v>
      </c>
      <c r="DN66" s="174">
        <f>BN67</f>
        <v>0</v>
      </c>
      <c r="DO66" s="164">
        <f>BY67</f>
        <v>0</v>
      </c>
      <c r="DP66" s="174">
        <f>DN66+DM66</f>
        <v>0</v>
      </c>
      <c r="DQ66" s="148">
        <f>IF(AND(DN66&lt;=6,DN66&gt;=0),1,IF(AND(DN66&lt;=8,DN66&gt;6),2,IF(AND(DN66&lt;=18,DN66&gt;8),3,IF(AND(DN66&lt;=DP2267&gt;18),4,IF(AND(DN66&lt;=24,DN66&gt;22),5,0)))))</f>
        <v>1</v>
      </c>
      <c r="DR66" s="168">
        <f>IF(DU66&lt;0,CU66,IF(OR(DQ66=1,DQ66=5),3,IF(OR(DQ66=2,DQ66=4),2,1)))</f>
        <v>3</v>
      </c>
      <c r="DS66" s="177">
        <f>CH66</f>
        <v>0</v>
      </c>
      <c r="DT66" s="179">
        <f>IF(DY68=1,IF(AND(DS68&gt;=0.5,DS68&lt;1.5),DS66+DS68,1.5),DS66)</f>
        <v>0</v>
      </c>
      <c r="DU66" s="174">
        <f>ED66-DS66-DN66</f>
        <v>6</v>
      </c>
      <c r="DV66" s="174">
        <f>DM66-DS66-DU66</f>
        <v>-6</v>
      </c>
      <c r="DW66" s="180">
        <f>IF(DU66&lt;=0,DQ66+1,DQ66)</f>
        <v>1</v>
      </c>
      <c r="DX66" s="181">
        <f>IF(OR(DW66=1,DW66=5),3,IF(OR(DW66=2,DW66=4),2,1))</f>
        <v>3</v>
      </c>
      <c r="DY66" s="180">
        <f>IF(AND(B64=B66-1,S64=24,U64=0,O66=0,Q66=0),1,0)</f>
        <v>0</v>
      </c>
      <c r="DZ66" s="174">
        <f>IF(DY66=1,IF(DN64=22.5,0,IF(DN64=23,0.5,IF(DN64=23.5,1,0))),0)</f>
        <v>0</v>
      </c>
      <c r="EA66" s="174">
        <f>IF(DY66=1,EJ66-DZ66,0)</f>
        <v>0</v>
      </c>
      <c r="EB66" s="175">
        <f>IF(DY66=1,EA66+DS66,EJ66)</f>
        <v>0</v>
      </c>
      <c r="EC66" s="176">
        <f>IF(DU66&lt;0,DX66,IF(OR(DW66=1,DW66=5),3,IF(OR(DW66=2,DW66=4),2,1)))</f>
        <v>3</v>
      </c>
      <c r="ED66" s="164">
        <f>IF(DQ66=1,6,IF(DQ66=2,8,IF(DQ66=3,18,IF(DQ66=4,22,IF(DQ66=5,24)))))</f>
        <v>6</v>
      </c>
      <c r="EE66" s="164">
        <f>DN66+CH66</f>
        <v>0</v>
      </c>
      <c r="EF66" s="164">
        <f>DO66</f>
        <v>0</v>
      </c>
      <c r="EG66" s="164">
        <f>IF(DW66=1,6,IF(DW66=2,8,IF(DW66=3,18,IF(DW66=4,22,IF(DW66=5,24)))))</f>
        <v>6</v>
      </c>
      <c r="EH66" s="164">
        <f>IF(EG66&gt;EF66,EI66,0)</f>
        <v>6</v>
      </c>
      <c r="EI66" s="172">
        <f>EG66-EE66</f>
        <v>6</v>
      </c>
      <c r="EJ66" s="166">
        <f>IF(EG66&lt;EF66,EI66,EF66-EE66)</f>
        <v>0</v>
      </c>
      <c r="EK66" s="169">
        <f>IF(DM66-(DS66+EI66)&gt;0,DW66+1,0)</f>
        <v>0</v>
      </c>
      <c r="EL66" s="170">
        <f>IF(OR(EK66=1,EK66=5),3,IF(OR(EK66=2,EK66=4),2,1))</f>
        <v>1</v>
      </c>
      <c r="EM66" s="164">
        <f>DS66+EI66</f>
        <v>6</v>
      </c>
      <c r="EN66" s="164">
        <f>DM66-EM66</f>
        <v>-6</v>
      </c>
      <c r="EO66" s="164" t="b">
        <f>IF(EK66=1,0,IF(EK66=2,6,IF(EK66=3,8,IF(EK66=4,18,IF(EK66=5,22)))))</f>
        <v>0</v>
      </c>
      <c r="EP66" s="164" t="b">
        <f>IF(EK66=1,6,IF(EK66=2,8,IF(EK66=3,18,IF(EK66=4,22,IF(EK66=5,24)))))</f>
        <v>0</v>
      </c>
      <c r="EQ66" s="164">
        <f>EN66+EO66</f>
        <v>-6</v>
      </c>
      <c r="ER66" s="166">
        <f>IF(EN66&lt;0,0,IF(EP66-EO66&lt;EN66,EP66-EO66,EN66))</f>
        <v>0</v>
      </c>
      <c r="ES66" s="167">
        <f>IF(EQ66-EP66&gt;0,EQ66-EP66,0)</f>
        <v>0</v>
      </c>
      <c r="ET66" s="164">
        <f>IF(ES66&gt;0,EP66,0)</f>
        <v>0</v>
      </c>
      <c r="EU66" s="165">
        <f>IF(ET66=6,2,IF(ET66=8,3,IF(ET66=18,4,IF(ET66=22,5,0))))</f>
        <v>0</v>
      </c>
      <c r="EV66" s="170">
        <f>IF(OR(EU66=1,EU66=5),3,IF(OR(EU66=2,EU66=4),2,1))</f>
        <v>1</v>
      </c>
      <c r="EW66" s="171">
        <f>IF(X66="",0,X66)+IF(Z66="",0,Z66)+IF(AB66="",0,AB66)+IF(AD66="",0,AD66)</f>
        <v>0</v>
      </c>
      <c r="EX66" s="171">
        <f>DM66</f>
        <v>0</v>
      </c>
      <c r="EY66" s="148" t="str">
        <f>IF(EW66=EX66,"一致","不一致")</f>
        <v>一致</v>
      </c>
      <c r="EZ66" s="148" t="str">
        <f>IF(AND(B64+1=B66,S64=24,U64=0,O66=0,Q66=0),IF(EW64+EW66=EX64+EX66,"前行と合わせて一致","前行と合わせて不一致"),"非該当")</f>
        <v>非該当</v>
      </c>
      <c r="FA66" s="90">
        <f>IF(((FD66*60+FE66)-(FB66*60+FC66))-((I66*60+K66)-(E66*60+G66))&gt;15,"エラー","")</f>
      </c>
      <c r="FB66" s="88" t="str">
        <f>IF(E66="","0",IF(G66&gt;=45,E66+1,E66))</f>
        <v>0</v>
      </c>
      <c r="FC66" t="str">
        <f>IF(G66="","0",IF(AND(G66&gt;=0,G66&lt;15),0,IF(AND(G66&gt;=15,G66&lt;30),30,IF(AND(G66&gt;=30,G66&lt;45),30,IF(AND(G66&gt;=45,G66&lt;=59),0)))))</f>
        <v>0</v>
      </c>
      <c r="FD66" t="str">
        <f>IF(I66="","0",IF(K66&gt;=45,I66+1,I66))</f>
        <v>0</v>
      </c>
      <c r="FE66" t="str">
        <f>IF(K66="","0",IF(AND(K66&gt;=0,K66&lt;15),0,IF(AND(K66&gt;=15,K66&lt;30),30,IF(AND(K66&gt;=30,K66&lt;45),30,IF(AND(K66&gt;=45,K66&lt;=59),0)))))</f>
        <v>0</v>
      </c>
    </row>
    <row r="67" spans="1:158" ht="10.5" customHeight="1" thickBot="1">
      <c r="A67" s="238"/>
      <c r="B67" s="227"/>
      <c r="C67" s="220"/>
      <c r="D67" s="221"/>
      <c r="E67" s="220"/>
      <c r="F67" s="223"/>
      <c r="G67" s="225"/>
      <c r="H67" s="211"/>
      <c r="I67" s="220"/>
      <c r="J67" s="223"/>
      <c r="K67" s="225"/>
      <c r="L67" s="223"/>
      <c r="M67" s="236"/>
      <c r="N67" s="215"/>
      <c r="O67" s="206"/>
      <c r="P67" s="204"/>
      <c r="Q67" s="206"/>
      <c r="R67" s="200"/>
      <c r="S67" s="202"/>
      <c r="T67" s="204"/>
      <c r="U67" s="206"/>
      <c r="V67" s="208"/>
      <c r="W67" s="209"/>
      <c r="X67" s="196"/>
      <c r="Y67" s="197"/>
      <c r="Z67" s="196"/>
      <c r="AA67" s="198"/>
      <c r="AB67" s="196"/>
      <c r="AC67" s="198"/>
      <c r="AD67" s="187"/>
      <c r="AE67" s="231"/>
      <c r="AF67" s="232"/>
      <c r="AG67" s="233"/>
      <c r="AH67" s="234"/>
      <c r="AI67" s="234"/>
      <c r="AJ67" s="44"/>
      <c r="AK67" s="44"/>
      <c r="AL67" s="44"/>
      <c r="AM67" s="44"/>
      <c r="AN67" s="194"/>
      <c r="AO67" s="194"/>
      <c r="AP67" s="194"/>
      <c r="AQ67" s="44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L67" s="33">
        <f>BL66</f>
      </c>
      <c r="BM67" s="34">
        <f>IF(BM66="","",BM66/60)</f>
      </c>
      <c r="BN67" s="34">
        <f>SUM(BL67:BM67)</f>
        <v>0</v>
      </c>
      <c r="BO67" s="35">
        <f>IF(AND(BN67&gt;=8,BN67&lt;18),1,0)</f>
        <v>0</v>
      </c>
      <c r="BP67" s="13">
        <f>IF(AND(BL67&gt;=6,BL67&lt;8),1,0)</f>
        <v>0</v>
      </c>
      <c r="BQ67" s="13">
        <f>IF(AND(BL67&gt;=18,BL67&lt;22),1,0)</f>
        <v>0</v>
      </c>
      <c r="BR67" s="35">
        <f>IF(OR(BP67&gt;0,BQ67&gt;0),1,0)</f>
        <v>0</v>
      </c>
      <c r="BS67" s="13">
        <f>IF(AND(BL67&gt;=0,BL67&lt;6),1,0)</f>
        <v>0</v>
      </c>
      <c r="BT67" s="13">
        <f>IF(AND(BL67&gt;=22,BL67&lt;=24),1,0)</f>
        <v>0</v>
      </c>
      <c r="BU67" s="35">
        <f>IF(OR(BS67&gt;0,BT67&gt;0),1,0)</f>
        <v>0</v>
      </c>
      <c r="BV67" s="36">
        <f>IF(OR(BO67&gt;0),1,IF(BR67&gt;0,2,IF(BU67=0,0,3)))</f>
        <v>0</v>
      </c>
      <c r="BW67">
        <f>BW66</f>
      </c>
      <c r="BX67">
        <f>IF(BX66="","",BX66/60)</f>
      </c>
      <c r="BY67" s="4">
        <f>SUM(BW67:BX67)</f>
        <v>0</v>
      </c>
      <c r="BZ67" s="37">
        <f>IF(AND(BW67&gt;=8,BW67&lt;18),1,0)</f>
        <v>0</v>
      </c>
      <c r="CA67">
        <f>IF(AND(BW67&gt;=6,BW67&lt;8),1,0)</f>
        <v>0</v>
      </c>
      <c r="CB67">
        <f>IF(AND(BW67&gt;=18,BW67&lt;22),1,0)</f>
        <v>0</v>
      </c>
      <c r="CC67" s="37">
        <f>IF(OR(CA67&gt;0,CB67&gt;0),1,0)</f>
        <v>0</v>
      </c>
      <c r="CD67">
        <f>IF(AND(BW67&gt;=0,BW67&lt;6),1,0)</f>
        <v>0</v>
      </c>
      <c r="CE67">
        <f>IF(BX67&gt;=22,1,0)</f>
        <v>1</v>
      </c>
      <c r="CF67" s="37">
        <f>IF(OR(CD67&gt;0,CE67&gt;0),1,0)</f>
        <v>1</v>
      </c>
      <c r="CG67" s="38">
        <f>IF(CG66&gt;=1.5,1,0)</f>
        <v>0</v>
      </c>
      <c r="CH67" s="15"/>
      <c r="CI67" s="184"/>
      <c r="CJ67" s="183"/>
      <c r="CK67" s="183"/>
      <c r="CL67" s="186"/>
      <c r="CM67" s="186"/>
      <c r="CN67" s="183"/>
      <c r="CO67" s="183"/>
      <c r="CP67" s="184"/>
      <c r="CQ67" s="185"/>
      <c r="CR67" s="185"/>
      <c r="CS67" s="185"/>
      <c r="CT67" s="148"/>
      <c r="CU67" s="180"/>
      <c r="CV67" s="174"/>
      <c r="CW67" s="182"/>
      <c r="CX67" s="148"/>
      <c r="CY67" s="148"/>
      <c r="CZ67" s="182"/>
      <c r="DA67" s="148"/>
      <c r="DB67" s="148"/>
      <c r="DC67" s="182"/>
      <c r="DD67" s="148"/>
      <c r="DE67" s="148"/>
      <c r="DF67" s="148"/>
      <c r="DG67" s="148"/>
      <c r="DH67" s="174"/>
      <c r="DI67" s="148"/>
      <c r="DJ67" s="148"/>
      <c r="DK67" s="182"/>
      <c r="DL67" s="148"/>
      <c r="DM67" s="148"/>
      <c r="DN67" s="148"/>
      <c r="DO67" s="164"/>
      <c r="DP67" s="174"/>
      <c r="DQ67" s="148"/>
      <c r="DR67" s="168"/>
      <c r="DS67" s="178"/>
      <c r="DT67" s="179"/>
      <c r="DU67" s="174"/>
      <c r="DV67" s="174"/>
      <c r="DW67" s="180"/>
      <c r="DX67" s="181"/>
      <c r="DY67" s="180"/>
      <c r="DZ67" s="174"/>
      <c r="EA67" s="174"/>
      <c r="EB67" s="175"/>
      <c r="EC67" s="176"/>
      <c r="ED67" s="164"/>
      <c r="EE67" s="164"/>
      <c r="EF67" s="164"/>
      <c r="EG67" s="164"/>
      <c r="EH67" s="164"/>
      <c r="EI67" s="172"/>
      <c r="EJ67" s="166"/>
      <c r="EK67" s="169"/>
      <c r="EL67" s="170"/>
      <c r="EM67" s="164"/>
      <c r="EN67" s="164"/>
      <c r="EO67" s="164"/>
      <c r="EP67" s="164"/>
      <c r="EQ67" s="164"/>
      <c r="ER67" s="166"/>
      <c r="ES67" s="168"/>
      <c r="ET67" s="164"/>
      <c r="EU67" s="165"/>
      <c r="EV67" s="170"/>
      <c r="EW67" s="148"/>
      <c r="EX67" s="148"/>
      <c r="EY67" s="148"/>
      <c r="EZ67" s="148"/>
      <c r="FA67" s="90">
        <f>IF(((FD66*60+FE66)-(FB66*60+FC66))-((I66*60+K66)-(E66*60+G66))&lt;-14,"エラー","")</f>
      </c>
      <c r="FB67" s="88"/>
    </row>
    <row r="68" spans="1:161" ht="10.5" customHeight="1" thickBot="1">
      <c r="A68" s="237"/>
      <c r="B68" s="226"/>
      <c r="C68" s="218"/>
      <c r="D68" s="219"/>
      <c r="E68" s="222"/>
      <c r="F68" s="205" t="s">
        <v>98</v>
      </c>
      <c r="G68" s="224"/>
      <c r="H68" s="210" t="s">
        <v>99</v>
      </c>
      <c r="I68" s="222"/>
      <c r="J68" s="205" t="s">
        <v>98</v>
      </c>
      <c r="K68" s="224"/>
      <c r="L68" s="205" t="s">
        <v>99</v>
      </c>
      <c r="M68" s="235"/>
      <c r="N68" s="214"/>
      <c r="O68" s="205">
        <f>IF(E68="","",IF(G68&gt;=45,E68+1,E68))</f>
      </c>
      <c r="P68" s="203" t="s">
        <v>98</v>
      </c>
      <c r="Q68" s="205">
        <f>IF(G68="","",IF(AND(G68&gt;=0,G68&lt;15),0,IF(AND(G68&gt;=15,G68&lt;30),30,IF(AND(G68&gt;=30,G68&lt;45),30,IF(AND(G68&gt;=45,G68&lt;=59),0)))))</f>
      </c>
      <c r="R68" s="199" t="s">
        <v>99</v>
      </c>
      <c r="S68" s="201">
        <f>IF(I68="","",IF(K68&gt;=45,I68+1,I68))</f>
      </c>
      <c r="T68" s="203" t="s">
        <v>98</v>
      </c>
      <c r="U68" s="205">
        <f>IF(K68="","",IF(AND(K68&gt;=0,K68&lt;15),0,IF(AND(K68&gt;=15,K68&lt;30),30,IF(AND(K68&gt;=30,K68&lt;45),30,IF(AND(K68&gt;=45,K68&lt;=59),0)))))</f>
      </c>
      <c r="V68" s="207" t="s">
        <v>99</v>
      </c>
      <c r="W68" s="209">
        <f>IF(AND(B66=B68-1,S66=24,U66=0,O68=0,Q68=0),"",IF(AND(O68="",Q68="",S68="",U68=""),"",DR68))</f>
      </c>
      <c r="X68" s="196">
        <f>IF(AND(B66+1=B68,S66=24,U66=0,O68=0,Q68=0),"",IF(AND(B68+1=B70,S68=24,U68=0,O70=0,Q70=0),IF(DT68&lt;1.5,DT68,1.5),IF(CH68=0,"",CH68)))</f>
      </c>
      <c r="Y68" s="197">
        <f>IF(AND(DY68=1,EB68=0.5),DR68,IF(AND(EB68&gt;0.5,EB68&lt;1),"",IF(EB68&lt;=0,"",EC68)))</f>
      </c>
      <c r="Z68" s="196">
        <f>IF(Y68="","",IF(DY68=1,IF(EB68&lt;=0,"",EB68),EJ68))</f>
      </c>
      <c r="AA68" s="198">
        <f>IF(ER68&lt;=0,"",IF(DX68=EK68,IF(OR(DX68=0,EK68=0),"",EL68),EL68))</f>
      </c>
      <c r="AB68" s="196">
        <f>IF(OR(AA68="",ER68=0),"",ER68)</f>
      </c>
      <c r="AC68" s="198">
        <f>IF(OR(EK68=EU68,EU68=0,EK68=0),"",EV68)</f>
      </c>
      <c r="AD68" s="187">
        <f>IF(AC68&gt;0,IF(ES68=0,"",ES68),"")</f>
      </c>
      <c r="AE68" s="228">
        <f>IF(FA68="エラー","実績エラー","")</f>
      </c>
      <c r="AF68" s="229"/>
      <c r="AG68" s="230"/>
      <c r="AH68" s="234">
        <f>IF(AND(FA69="エラー",U68&lt;&gt;""),"実績エラー","")</f>
      </c>
      <c r="AI68" s="234"/>
      <c r="AJ68" s="44"/>
      <c r="AK68" s="44"/>
      <c r="AL68" s="44"/>
      <c r="AM68" s="44"/>
      <c r="AN68" s="194">
        <f>SUM(M68:N69)</f>
        <v>0</v>
      </c>
      <c r="AO68" s="195">
        <f>SUM(X68,Z68,AB68,AD68)</f>
        <v>0</v>
      </c>
      <c r="AP68" s="194">
        <f>IF(AN68=AO68,0,1)</f>
        <v>0</v>
      </c>
      <c r="AQ68" s="44"/>
      <c r="AS68" s="148">
        <f>IF(W68=1,IF(X68=0.5,1,0),0)</f>
        <v>0</v>
      </c>
      <c r="AT68" s="148">
        <f>IF(W68=2,IF(X68=0.5,1,0),0)</f>
        <v>0</v>
      </c>
      <c r="AU68" s="148">
        <f>IF(W68=3,IF(X68=0.5,1,0),0)</f>
        <v>0</v>
      </c>
      <c r="AV68" s="148">
        <f>IF(W68=1,IF(X68=1,1,0),0)</f>
        <v>0</v>
      </c>
      <c r="AW68" s="148">
        <f>IF(W68=2,IF(X68=1,1,0),0)</f>
        <v>0</v>
      </c>
      <c r="AX68" s="148">
        <f>IF(W68=3,IF(X68=1,1,0),0)</f>
        <v>0</v>
      </c>
      <c r="AY68" s="148">
        <f>IF(W68=1,IF(X68=1.5,1,0),0)</f>
        <v>0</v>
      </c>
      <c r="AZ68" s="148">
        <f>IF(W68=2,IF(X68=1.5,1,0),0)</f>
        <v>0</v>
      </c>
      <c r="BA68" s="148">
        <f>IF(W68=3,IF(X68=1.5,1,0),0)</f>
        <v>0</v>
      </c>
      <c r="BB68" s="148">
        <f>IF(Y68=1,IF(Z68&gt;0,Z68/0.5,0),0)</f>
        <v>0</v>
      </c>
      <c r="BC68" s="148">
        <f>IF(Y68=2,IF(Z68&gt;0,Z68/0.5,0),0)</f>
        <v>0</v>
      </c>
      <c r="BD68" s="148">
        <f>IF(Y68=3,IF(Z68&gt;0,Z68/0.5,0),0)</f>
        <v>0</v>
      </c>
      <c r="BE68" s="148">
        <f>IF(AA68=1,IF(AB68&gt;0,AB68/0.5,0),0)</f>
        <v>0</v>
      </c>
      <c r="BF68" s="148">
        <f>IF(AA68=2,IF(AB68&gt;0,AB68/0.5,0),0)</f>
        <v>0</v>
      </c>
      <c r="BG68" s="148">
        <f>IF(AA68=3,IF(AB68&gt;0,AB68/0.5,0),0)</f>
        <v>0</v>
      </c>
      <c r="BH68" s="148">
        <f>IF(AC68=1,IF(AD68&gt;0,AD68/0.5,0),0)</f>
        <v>0</v>
      </c>
      <c r="BI68" s="148">
        <f>IF(AC68=2,IF(AD68&gt;0,AD68/0.5,0),0)</f>
        <v>0</v>
      </c>
      <c r="BJ68" s="148">
        <f>IF(AC68=3,IF(AD68&gt;0,AD68/0.5,0),0)</f>
        <v>0</v>
      </c>
      <c r="BL68" s="12">
        <f>IF(O68="","",O68)</f>
      </c>
      <c r="BM68" s="12">
        <f>IF(Q68="","",Q68)</f>
      </c>
      <c r="BN68" s="13"/>
      <c r="BO68" s="13" t="s">
        <v>58</v>
      </c>
      <c r="BP68" s="13" t="s">
        <v>100</v>
      </c>
      <c r="BQ68" s="13" t="s">
        <v>101</v>
      </c>
      <c r="BR68" s="13" t="s">
        <v>102</v>
      </c>
      <c r="BS68" s="13" t="s">
        <v>103</v>
      </c>
      <c r="BT68" s="13" t="s">
        <v>104</v>
      </c>
      <c r="BU68" s="13" t="s">
        <v>105</v>
      </c>
      <c r="BV68" s="13"/>
      <c r="BW68" s="14">
        <f>S68</f>
      </c>
      <c r="BX68" s="14">
        <f>IF(U68="","",U68)</f>
      </c>
      <c r="BZ68" t="s">
        <v>58</v>
      </c>
      <c r="CA68" t="s">
        <v>100</v>
      </c>
      <c r="CB68" t="s">
        <v>101</v>
      </c>
      <c r="CC68" t="s">
        <v>102</v>
      </c>
      <c r="CD68" t="s">
        <v>103</v>
      </c>
      <c r="CE68" t="s">
        <v>104</v>
      </c>
      <c r="CF68" t="s">
        <v>105</v>
      </c>
      <c r="CG68" s="15">
        <f>BY69-BN69</f>
        <v>0</v>
      </c>
      <c r="CH68" s="15">
        <f>IF(CG68&gt;1.5,1.5,CG68)</f>
        <v>0</v>
      </c>
      <c r="CI68" s="184">
        <f>IF(AND(CG69&gt;0,BN69=5,BN69&lt;8),1,0)</f>
        <v>0</v>
      </c>
      <c r="CJ68" s="183">
        <f>IF(AND(CG69&gt;0,BN69=5.5,BN69&lt;8),1,0)</f>
        <v>0</v>
      </c>
      <c r="CK68" s="183">
        <f>IF(AND(CG69&gt;0,BN69=7,BN69&lt;18),1,0)</f>
        <v>0</v>
      </c>
      <c r="CL68" s="186">
        <f>IF(AND(CG69&gt;0,BN69=7.5,BN69&lt;18),1,0)</f>
        <v>0</v>
      </c>
      <c r="CM68" s="186">
        <f>IF(AND(CG69&gt;0,BN69=17,BN69&lt;22),1,0)</f>
        <v>0</v>
      </c>
      <c r="CN68" s="183">
        <f>IF(AND(CG69&gt;0,BN69=17.5,BN69&lt;22),1,0)</f>
        <v>0</v>
      </c>
      <c r="CO68" s="183">
        <f>IF(AND(CG69&gt;0,BN69=21,BN69&lt;24),1,0)</f>
        <v>0</v>
      </c>
      <c r="CP68" s="184">
        <f>IF(AND(CG69&gt;0,BN69=21.5,BN69&lt;24),1,0)</f>
        <v>0</v>
      </c>
      <c r="CQ68" s="185">
        <f>IF(OR(CL68&gt;0,CM68&gt;0),1,0)</f>
        <v>0</v>
      </c>
      <c r="CR68" s="185">
        <f>IF(OR(CJ68&gt;0,CK68&gt;0,CN68&gt;0,CO68&gt;0),2,0)</f>
        <v>0</v>
      </c>
      <c r="CS68" s="185">
        <f>IF(OR(CI68&gt;0,CP68&gt;0),3,0)</f>
        <v>0</v>
      </c>
      <c r="CT68" s="180">
        <f>SUM(CQ68:CS69)</f>
        <v>0</v>
      </c>
      <c r="CU68" s="180">
        <f>IF(CT68=0,BV69,CT68)</f>
        <v>0</v>
      </c>
      <c r="CV68" s="174">
        <f>BN69+CH68</f>
        <v>0</v>
      </c>
      <c r="CW68" s="182">
        <f>IF(AND(CV68&gt;=8,CV68&lt;18),1,0)</f>
        <v>0</v>
      </c>
      <c r="CX68" s="148">
        <f>IF(AND(CV68&gt;=6,CV68&lt;8),1,0)</f>
        <v>0</v>
      </c>
      <c r="CY68" s="148">
        <f>IF(AND(CV68&gt;=18,CV68&lt;22),1,0)</f>
        <v>0</v>
      </c>
      <c r="CZ68" s="182">
        <f>IF(OR(CX68&gt;0,CY68&gt;0),2,0)</f>
        <v>0</v>
      </c>
      <c r="DA68" s="148">
        <f>IF(AND(CV68&gt;=0,CV68&lt;6),1,0)</f>
        <v>1</v>
      </c>
      <c r="DB68" s="148">
        <f>IF(CV68&gt;=22,1,0)</f>
        <v>0</v>
      </c>
      <c r="DC68" s="182">
        <f>IF(OR(DA68&gt;0,DB68&gt;0),3,0)</f>
        <v>3</v>
      </c>
      <c r="DD68" s="148">
        <f>SUM(CW68,CZ68,DC68)</f>
        <v>3</v>
      </c>
      <c r="DE68" s="148">
        <f>IF(OR(DL68&lt;=0.5,DL68=""),"",DD68)</f>
      </c>
      <c r="DF68" s="148"/>
      <c r="DG68" s="174">
        <f>CG68-CH68</f>
        <v>0</v>
      </c>
      <c r="DH68" s="174">
        <f>DG68</f>
        <v>0</v>
      </c>
      <c r="DI68" s="148"/>
      <c r="DJ68" s="148"/>
      <c r="DK68" s="182">
        <f>IF(AND(B66+1=B68,S66=24,U66=0,O68=0,Q68=0),DJ68,DG68)</f>
        <v>0</v>
      </c>
      <c r="DL68" s="148">
        <f>IF(AND(B68+1=B70,S68=24,U68=0,O70=0,Q70=0),IF(CG68+CG70&gt;=1.5,1.5,""),DH68)</f>
        <v>0</v>
      </c>
      <c r="DM68" s="171">
        <f>DO68-DN68</f>
        <v>0</v>
      </c>
      <c r="DN68" s="174">
        <f>BN69</f>
        <v>0</v>
      </c>
      <c r="DO68" s="164">
        <f>BY69</f>
        <v>0</v>
      </c>
      <c r="DP68" s="174">
        <f>DN68+DM68</f>
        <v>0</v>
      </c>
      <c r="DQ68" s="148">
        <f>IF(AND(DN68&lt;=6,DN68&gt;=0),1,IF(AND(DN68&lt;=8,DN68&gt;6),2,IF(AND(DN68&lt;=18,DN68&gt;8),3,IF(AND(DN68&lt;=DP2269&gt;18),4,IF(AND(DN68&lt;=24,DN68&gt;22),5,0)))))</f>
        <v>1</v>
      </c>
      <c r="DR68" s="168">
        <f>IF(DU68&lt;0,CU68,IF(OR(DQ68=1,DQ68=5),3,IF(OR(DQ68=2,DQ68=4),2,1)))</f>
        <v>3</v>
      </c>
      <c r="DS68" s="177">
        <f>CH68</f>
        <v>0</v>
      </c>
      <c r="DT68" s="179">
        <f>IF(DY70=1,IF(AND(DS70&gt;=0.5,DS70&lt;1.5),DS68+DS70,1.5),DS68)</f>
        <v>0</v>
      </c>
      <c r="DU68" s="174">
        <f>ED68-DS68-DN68</f>
        <v>6</v>
      </c>
      <c r="DV68" s="174">
        <f>DM68-DS68-DU68</f>
        <v>-6</v>
      </c>
      <c r="DW68" s="180">
        <f>IF(DU68&lt;=0,DQ68+1,DQ68)</f>
        <v>1</v>
      </c>
      <c r="DX68" s="181">
        <f>IF(OR(DW68=1,DW68=5),3,IF(OR(DW68=2,DW68=4),2,1))</f>
        <v>3</v>
      </c>
      <c r="DY68" s="180">
        <f>IF(AND(B66=B68-1,S66=24,U66=0,O68=0,Q68=0),1,0)</f>
        <v>0</v>
      </c>
      <c r="DZ68" s="174">
        <f>IF(DY68=1,IF(DN66=22.5,0,IF(DN66=23,0.5,IF(DN66=23.5,1,0))),0)</f>
        <v>0</v>
      </c>
      <c r="EA68" s="174">
        <f>IF(DY68=1,EJ68-DZ68,0)</f>
        <v>0</v>
      </c>
      <c r="EB68" s="175">
        <f>IF(DY68=1,EA68+DS68,EJ68)</f>
        <v>0</v>
      </c>
      <c r="EC68" s="176">
        <f>IF(DU68&lt;0,DX68,IF(OR(DW68=1,DW68=5),3,IF(OR(DW68=2,DW68=4),2,1)))</f>
        <v>3</v>
      </c>
      <c r="ED68" s="164">
        <f>IF(DQ68=1,6,IF(DQ68=2,8,IF(DQ68=3,18,IF(DQ68=4,22,IF(DQ68=5,24)))))</f>
        <v>6</v>
      </c>
      <c r="EE68" s="164">
        <f>DN68+CH68</f>
        <v>0</v>
      </c>
      <c r="EF68" s="164">
        <f>DO68</f>
        <v>0</v>
      </c>
      <c r="EG68" s="164">
        <f>IF(DW68=1,6,IF(DW68=2,8,IF(DW68=3,18,IF(DW68=4,22,IF(DW68=5,24)))))</f>
        <v>6</v>
      </c>
      <c r="EH68" s="164">
        <f>IF(EG68&gt;EF68,EI68,0)</f>
        <v>6</v>
      </c>
      <c r="EI68" s="172">
        <f>EG68-EE68</f>
        <v>6</v>
      </c>
      <c r="EJ68" s="166">
        <f>IF(EG68&lt;EF68,EI68,EF68-EE68)</f>
        <v>0</v>
      </c>
      <c r="EK68" s="169">
        <f>IF(DM68-(DS68+EI68)&gt;0,DW68+1,0)</f>
        <v>0</v>
      </c>
      <c r="EL68" s="170">
        <f>IF(OR(EK68=1,EK68=5),3,IF(OR(EK68=2,EK68=4),2,1))</f>
        <v>1</v>
      </c>
      <c r="EM68" s="164">
        <f>DS68+EI68</f>
        <v>6</v>
      </c>
      <c r="EN68" s="164">
        <f>DM68-EM68</f>
        <v>-6</v>
      </c>
      <c r="EO68" s="164" t="b">
        <f>IF(EK68=1,0,IF(EK68=2,6,IF(EK68=3,8,IF(EK68=4,18,IF(EK68=5,22)))))</f>
        <v>0</v>
      </c>
      <c r="EP68" s="164" t="b">
        <f>IF(EK68=1,6,IF(EK68=2,8,IF(EK68=3,18,IF(EK68=4,22,IF(EK68=5,24)))))</f>
        <v>0</v>
      </c>
      <c r="EQ68" s="164">
        <f>EN68+EO68</f>
        <v>-6</v>
      </c>
      <c r="ER68" s="166">
        <f>IF(EN68&lt;0,0,IF(EP68-EO68&lt;EN68,EP68-EO68,EN68))</f>
        <v>0</v>
      </c>
      <c r="ES68" s="167">
        <f>IF(EQ68-EP68&gt;0,EQ68-EP68,0)</f>
        <v>0</v>
      </c>
      <c r="ET68" s="164">
        <f>IF(ES68&gt;0,EP68,0)</f>
        <v>0</v>
      </c>
      <c r="EU68" s="165">
        <f>IF(ET68=6,2,IF(ET68=8,3,IF(ET68=18,4,IF(ET68=22,5,0))))</f>
        <v>0</v>
      </c>
      <c r="EV68" s="170">
        <f>IF(OR(EU68=1,EU68=5),3,IF(OR(EU68=2,EU68=4),2,1))</f>
        <v>1</v>
      </c>
      <c r="EW68" s="171">
        <f>IF(X68="",0,X68)+IF(Z68="",0,Z68)+IF(AB68="",0,AB68)+IF(AD68="",0,AD68)</f>
        <v>0</v>
      </c>
      <c r="EX68" s="171">
        <f>DM68</f>
        <v>0</v>
      </c>
      <c r="EY68" s="148" t="str">
        <f>IF(EW68=EX68,"一致","不一致")</f>
        <v>一致</v>
      </c>
      <c r="EZ68" s="148" t="str">
        <f>IF(AND(B66+1=B68,S66=24,U66=0,O68=0,Q68=0),IF(EW66+EW68=EX66+EX68,"前行と合わせて一致","前行と合わせて不一致"),"非該当")</f>
        <v>非該当</v>
      </c>
      <c r="FA68" s="90">
        <f>IF(((FD68*60+FE68)-(FB68*60+FC68))-((I68*60+K68)-(E68*60+G68))&gt;15,"エラー","")</f>
      </c>
      <c r="FB68" s="88" t="str">
        <f>IF(E68="","0",IF(G68&gt;=45,E68+1,E68))</f>
        <v>0</v>
      </c>
      <c r="FC68" t="str">
        <f>IF(G68="","0",IF(AND(G68&gt;=0,G68&lt;15),0,IF(AND(G68&gt;=15,G68&lt;30),30,IF(AND(G68&gt;=30,G68&lt;45),30,IF(AND(G68&gt;=45,G68&lt;=59),0)))))</f>
        <v>0</v>
      </c>
      <c r="FD68" t="str">
        <f>IF(I68="","0",IF(K68&gt;=45,I68+1,I68))</f>
        <v>0</v>
      </c>
      <c r="FE68" t="str">
        <f>IF(K68="","0",IF(AND(K68&gt;=0,K68&lt;15),0,IF(AND(K68&gt;=15,K68&lt;30),30,IF(AND(K68&gt;=30,K68&lt;45),30,IF(AND(K68&gt;=45,K68&lt;=59),0)))))</f>
        <v>0</v>
      </c>
    </row>
    <row r="69" spans="1:158" ht="10.5" customHeight="1" thickBot="1">
      <c r="A69" s="238"/>
      <c r="B69" s="227"/>
      <c r="C69" s="220"/>
      <c r="D69" s="221"/>
      <c r="E69" s="220"/>
      <c r="F69" s="223"/>
      <c r="G69" s="225"/>
      <c r="H69" s="211"/>
      <c r="I69" s="220"/>
      <c r="J69" s="223"/>
      <c r="K69" s="225"/>
      <c r="L69" s="223"/>
      <c r="M69" s="236"/>
      <c r="N69" s="215"/>
      <c r="O69" s="206"/>
      <c r="P69" s="204"/>
      <c r="Q69" s="206"/>
      <c r="R69" s="200"/>
      <c r="S69" s="202"/>
      <c r="T69" s="204"/>
      <c r="U69" s="206"/>
      <c r="V69" s="208"/>
      <c r="W69" s="209"/>
      <c r="X69" s="196"/>
      <c r="Y69" s="197"/>
      <c r="Z69" s="196"/>
      <c r="AA69" s="198"/>
      <c r="AB69" s="196"/>
      <c r="AC69" s="198"/>
      <c r="AD69" s="187"/>
      <c r="AE69" s="231"/>
      <c r="AF69" s="232"/>
      <c r="AG69" s="233"/>
      <c r="AH69" s="234"/>
      <c r="AI69" s="234"/>
      <c r="AJ69" s="44"/>
      <c r="AK69" s="44"/>
      <c r="AL69" s="44"/>
      <c r="AM69" s="44"/>
      <c r="AN69" s="194"/>
      <c r="AO69" s="194"/>
      <c r="AP69" s="194"/>
      <c r="AQ69" s="44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L69" s="33">
        <f>BL68</f>
      </c>
      <c r="BM69" s="34">
        <f>IF(BM68="","",BM68/60)</f>
      </c>
      <c r="BN69" s="34">
        <f>SUM(BL69:BM69)</f>
        <v>0</v>
      </c>
      <c r="BO69" s="35">
        <f>IF(AND(BN69&gt;=8,BN69&lt;18),1,0)</f>
        <v>0</v>
      </c>
      <c r="BP69" s="13">
        <f>IF(AND(BL69&gt;=6,BL69&lt;8),1,0)</f>
        <v>0</v>
      </c>
      <c r="BQ69" s="13">
        <f>IF(AND(BL69&gt;=18,BL69&lt;22),1,0)</f>
        <v>0</v>
      </c>
      <c r="BR69" s="35">
        <f>IF(OR(BP69&gt;0,BQ69&gt;0),1,0)</f>
        <v>0</v>
      </c>
      <c r="BS69" s="13">
        <f>IF(AND(BL69&gt;=0,BL69&lt;6),1,0)</f>
        <v>0</v>
      </c>
      <c r="BT69" s="13">
        <f>IF(AND(BL69&gt;=22,BL69&lt;=24),1,0)</f>
        <v>0</v>
      </c>
      <c r="BU69" s="35">
        <f>IF(OR(BS69&gt;0,BT69&gt;0),1,0)</f>
        <v>0</v>
      </c>
      <c r="BV69" s="36">
        <f>IF(OR(BO69&gt;0),1,IF(BR69&gt;0,2,IF(BU69=0,0,3)))</f>
        <v>0</v>
      </c>
      <c r="BW69">
        <f>BW68</f>
      </c>
      <c r="BX69">
        <f>IF(BX68="","",BX68/60)</f>
      </c>
      <c r="BY69" s="4">
        <f>SUM(BW69:BX69)</f>
        <v>0</v>
      </c>
      <c r="BZ69" s="37">
        <f>IF(AND(BW69&gt;=8,BW69&lt;18),1,0)</f>
        <v>0</v>
      </c>
      <c r="CA69">
        <f>IF(AND(BW69&gt;=6,BW69&lt;8),1,0)</f>
        <v>0</v>
      </c>
      <c r="CB69">
        <f>IF(AND(BW69&gt;=18,BW69&lt;22),1,0)</f>
        <v>0</v>
      </c>
      <c r="CC69" s="37">
        <f>IF(OR(CA69&gt;0,CB69&gt;0),1,0)</f>
        <v>0</v>
      </c>
      <c r="CD69">
        <f>IF(AND(BW69&gt;=0,BW69&lt;6),1,0)</f>
        <v>0</v>
      </c>
      <c r="CE69">
        <f>IF(BX69&gt;=22,1,0)</f>
        <v>1</v>
      </c>
      <c r="CF69" s="37">
        <f>IF(OR(CD69&gt;0,CE69&gt;0),1,0)</f>
        <v>1</v>
      </c>
      <c r="CG69" s="38">
        <f>IF(CG68&gt;=1.5,1,0)</f>
        <v>0</v>
      </c>
      <c r="CH69" s="15"/>
      <c r="CI69" s="184"/>
      <c r="CJ69" s="183"/>
      <c r="CK69" s="183"/>
      <c r="CL69" s="186"/>
      <c r="CM69" s="186"/>
      <c r="CN69" s="183"/>
      <c r="CO69" s="183"/>
      <c r="CP69" s="184"/>
      <c r="CQ69" s="185"/>
      <c r="CR69" s="185"/>
      <c r="CS69" s="185"/>
      <c r="CT69" s="148"/>
      <c r="CU69" s="180"/>
      <c r="CV69" s="174"/>
      <c r="CW69" s="182"/>
      <c r="CX69" s="148"/>
      <c r="CY69" s="148"/>
      <c r="CZ69" s="182"/>
      <c r="DA69" s="148"/>
      <c r="DB69" s="148"/>
      <c r="DC69" s="182"/>
      <c r="DD69" s="148"/>
      <c r="DE69" s="148"/>
      <c r="DF69" s="148"/>
      <c r="DG69" s="148"/>
      <c r="DH69" s="174"/>
      <c r="DI69" s="148"/>
      <c r="DJ69" s="148"/>
      <c r="DK69" s="182"/>
      <c r="DL69" s="148"/>
      <c r="DM69" s="148"/>
      <c r="DN69" s="148"/>
      <c r="DO69" s="164"/>
      <c r="DP69" s="174"/>
      <c r="DQ69" s="148"/>
      <c r="DR69" s="168"/>
      <c r="DS69" s="178"/>
      <c r="DT69" s="179"/>
      <c r="DU69" s="174"/>
      <c r="DV69" s="174"/>
      <c r="DW69" s="180"/>
      <c r="DX69" s="181"/>
      <c r="DY69" s="180"/>
      <c r="DZ69" s="174"/>
      <c r="EA69" s="174"/>
      <c r="EB69" s="175"/>
      <c r="EC69" s="176"/>
      <c r="ED69" s="164"/>
      <c r="EE69" s="164"/>
      <c r="EF69" s="164"/>
      <c r="EG69" s="164"/>
      <c r="EH69" s="164"/>
      <c r="EI69" s="172"/>
      <c r="EJ69" s="166"/>
      <c r="EK69" s="169"/>
      <c r="EL69" s="170"/>
      <c r="EM69" s="164"/>
      <c r="EN69" s="164"/>
      <c r="EO69" s="164"/>
      <c r="EP69" s="164"/>
      <c r="EQ69" s="164"/>
      <c r="ER69" s="166"/>
      <c r="ES69" s="168"/>
      <c r="ET69" s="164"/>
      <c r="EU69" s="165"/>
      <c r="EV69" s="170"/>
      <c r="EW69" s="148"/>
      <c r="EX69" s="148"/>
      <c r="EY69" s="148"/>
      <c r="EZ69" s="148"/>
      <c r="FA69" s="90">
        <f>IF(((FD68*60+FE68)-(FB68*60+FC68))-((I68*60+K68)-(E68*60+G68))&lt;-14,"エラー","")</f>
      </c>
      <c r="FB69" s="88"/>
    </row>
    <row r="70" spans="1:161" ht="10.5" customHeight="1" thickBot="1">
      <c r="A70" s="237"/>
      <c r="B70" s="226"/>
      <c r="C70" s="218"/>
      <c r="D70" s="219"/>
      <c r="E70" s="222"/>
      <c r="F70" s="205" t="s">
        <v>98</v>
      </c>
      <c r="G70" s="224"/>
      <c r="H70" s="210" t="s">
        <v>99</v>
      </c>
      <c r="I70" s="222"/>
      <c r="J70" s="205" t="s">
        <v>98</v>
      </c>
      <c r="K70" s="224"/>
      <c r="L70" s="205" t="s">
        <v>99</v>
      </c>
      <c r="M70" s="235"/>
      <c r="N70" s="214"/>
      <c r="O70" s="205">
        <f>IF(E70="","",IF(G70&gt;=45,E70+1,E70))</f>
      </c>
      <c r="P70" s="203" t="s">
        <v>98</v>
      </c>
      <c r="Q70" s="205">
        <f>IF(G70="","",IF(AND(G70&gt;=0,G70&lt;15),0,IF(AND(G70&gt;=15,G70&lt;30),30,IF(AND(G70&gt;=30,G70&lt;45),30,IF(AND(G70&gt;=45,G70&lt;=59),0)))))</f>
      </c>
      <c r="R70" s="199" t="s">
        <v>99</v>
      </c>
      <c r="S70" s="201">
        <f>IF(I70="","",IF(K70&gt;=45,I70+1,I70))</f>
      </c>
      <c r="T70" s="203" t="s">
        <v>98</v>
      </c>
      <c r="U70" s="205">
        <f>IF(K70="","",IF(AND(K70&gt;=0,K70&lt;15),0,IF(AND(K70&gt;=15,K70&lt;30),30,IF(AND(K70&gt;=30,K70&lt;45),30,IF(AND(K70&gt;=45,K70&lt;=59),0)))))</f>
      </c>
      <c r="V70" s="207" t="s">
        <v>99</v>
      </c>
      <c r="W70" s="209">
        <f>IF(AND(B68=B70-1,S68=24,U68=0,O70=0,Q70=0),"",IF(AND(O70="",Q70="",S70="",U70=""),"",DR70))</f>
      </c>
      <c r="X70" s="196">
        <f>IF(AND(B68+1=B70,S68=24,U68=0,O70=0,Q70=0),"",IF(AND(B70+1=B72,S70=24,U70=0,O72=0,Q72=0),IF(DT70&lt;1.5,DT70,1.5),IF(CH70=0,"",CH70)))</f>
      </c>
      <c r="Y70" s="197">
        <f>IF(AND(DY70=1,EB70=0.5),DR70,IF(AND(EB70&gt;0.5,EB70&lt;1),"",IF(EB70&lt;=0,"",EC70)))</f>
      </c>
      <c r="Z70" s="196">
        <f>IF(Y70="","",IF(DY70=1,IF(EB70&lt;=0,"",EB70),EJ70))</f>
      </c>
      <c r="AA70" s="198">
        <f>IF(ER70&lt;=0,"",IF(DX70=EK70,IF(OR(DX70=0,EK70=0),"",EL70),EL70))</f>
      </c>
      <c r="AB70" s="196">
        <f>IF(OR(AA70="",ER70=0),"",ER70)</f>
      </c>
      <c r="AC70" s="198">
        <f>IF(OR(EK70=EU70,EU70=0,EK70=0),"",EV70)</f>
      </c>
      <c r="AD70" s="187">
        <f>IF(AC70&gt;0,IF(ES70=0,"",ES70),"")</f>
      </c>
      <c r="AE70" s="228">
        <f>IF(FA70="エラー","実績エラー","")</f>
      </c>
      <c r="AF70" s="229"/>
      <c r="AG70" s="230"/>
      <c r="AH70" s="234">
        <f>IF(AND(FA71="エラー",U70&lt;&gt;""),"実績エラー","")</f>
      </c>
      <c r="AI70" s="234"/>
      <c r="AJ70" s="44"/>
      <c r="AK70" s="44"/>
      <c r="AL70" s="44"/>
      <c r="AM70" s="44"/>
      <c r="AN70" s="194">
        <f>SUM(M70:N71)</f>
        <v>0</v>
      </c>
      <c r="AO70" s="195">
        <f>SUM(X70,Z70,AB70,AD70)</f>
        <v>0</v>
      </c>
      <c r="AP70" s="194">
        <f>IF(AN70=AO70,0,1)</f>
        <v>0</v>
      </c>
      <c r="AQ70" s="44"/>
      <c r="AS70" s="148">
        <f>IF(W70=1,IF(X70=0.5,1,0),0)</f>
        <v>0</v>
      </c>
      <c r="AT70" s="148">
        <f>IF(W70=2,IF(X70=0.5,1,0),0)</f>
        <v>0</v>
      </c>
      <c r="AU70" s="148">
        <f>IF(W70=3,IF(X70=0.5,1,0),0)</f>
        <v>0</v>
      </c>
      <c r="AV70" s="148">
        <f>IF(W70=1,IF(X70=1,1,0),0)</f>
        <v>0</v>
      </c>
      <c r="AW70" s="148">
        <f>IF(W70=2,IF(X70=1,1,0),0)</f>
        <v>0</v>
      </c>
      <c r="AX70" s="148">
        <f>IF(W70=3,IF(X70=1,1,0),0)</f>
        <v>0</v>
      </c>
      <c r="AY70" s="148">
        <f>IF(W70=1,IF(X70=1.5,1,0),0)</f>
        <v>0</v>
      </c>
      <c r="AZ70" s="148">
        <f>IF(W70=2,IF(X70=1.5,1,0),0)</f>
        <v>0</v>
      </c>
      <c r="BA70" s="148">
        <f>IF(W70=3,IF(X70=1.5,1,0),0)</f>
        <v>0</v>
      </c>
      <c r="BB70" s="148">
        <f>IF(Y70=1,IF(Z70&gt;0,Z70/0.5,0),0)</f>
        <v>0</v>
      </c>
      <c r="BC70" s="148">
        <f>IF(Y70=2,IF(Z70&gt;0,Z70/0.5,0),0)</f>
        <v>0</v>
      </c>
      <c r="BD70" s="148">
        <f>IF(Y70=3,IF(Z70&gt;0,Z70/0.5,0),0)</f>
        <v>0</v>
      </c>
      <c r="BE70" s="148">
        <f>IF(AA70=1,IF(AB70&gt;0,AB70/0.5,0),0)</f>
        <v>0</v>
      </c>
      <c r="BF70" s="148">
        <f>IF(AA70=2,IF(AB70&gt;0,AB70/0.5,0),0)</f>
        <v>0</v>
      </c>
      <c r="BG70" s="148">
        <f>IF(AA70=3,IF(AB70&gt;0,AB70/0.5,0),0)</f>
        <v>0</v>
      </c>
      <c r="BH70" s="148">
        <f>IF(AC70=1,IF(AD70&gt;0,AD70/0.5,0),0)</f>
        <v>0</v>
      </c>
      <c r="BI70" s="148">
        <f>IF(AC70=2,IF(AD70&gt;0,AD70/0.5,0),0)</f>
        <v>0</v>
      </c>
      <c r="BJ70" s="148">
        <f>IF(AC70=3,IF(AD70&gt;0,AD70/0.5,0),0)</f>
        <v>0</v>
      </c>
      <c r="BL70" s="12">
        <f>IF(O70="","",O70)</f>
      </c>
      <c r="BM70" s="12">
        <f>IF(Q70="","",Q70)</f>
      </c>
      <c r="BN70" s="13"/>
      <c r="BO70" s="13" t="s">
        <v>58</v>
      </c>
      <c r="BP70" s="13" t="s">
        <v>100</v>
      </c>
      <c r="BQ70" s="13" t="s">
        <v>101</v>
      </c>
      <c r="BR70" s="13" t="s">
        <v>102</v>
      </c>
      <c r="BS70" s="13" t="s">
        <v>103</v>
      </c>
      <c r="BT70" s="13" t="s">
        <v>104</v>
      </c>
      <c r="BU70" s="13" t="s">
        <v>105</v>
      </c>
      <c r="BV70" s="13"/>
      <c r="BW70" s="14">
        <f>S70</f>
      </c>
      <c r="BX70" s="14">
        <f>IF(U70="","",U70)</f>
      </c>
      <c r="BZ70" t="s">
        <v>58</v>
      </c>
      <c r="CA70" t="s">
        <v>100</v>
      </c>
      <c r="CB70" t="s">
        <v>101</v>
      </c>
      <c r="CC70" t="s">
        <v>102</v>
      </c>
      <c r="CD70" t="s">
        <v>103</v>
      </c>
      <c r="CE70" t="s">
        <v>104</v>
      </c>
      <c r="CF70" t="s">
        <v>105</v>
      </c>
      <c r="CG70" s="15">
        <f>BY71-BN71</f>
        <v>0</v>
      </c>
      <c r="CH70" s="15">
        <f>IF(CG70&gt;1.5,1.5,CG70)</f>
        <v>0</v>
      </c>
      <c r="CI70" s="184">
        <f>IF(AND(CG71&gt;0,BN71=5,BN71&lt;8),1,0)</f>
        <v>0</v>
      </c>
      <c r="CJ70" s="183">
        <f>IF(AND(CG71&gt;0,BN71=5.5,BN71&lt;8),1,0)</f>
        <v>0</v>
      </c>
      <c r="CK70" s="183">
        <f>IF(AND(CG71&gt;0,BN71=7,BN71&lt;18),1,0)</f>
        <v>0</v>
      </c>
      <c r="CL70" s="186">
        <f>IF(AND(CG71&gt;0,BN71=7.5,BN71&lt;18),1,0)</f>
        <v>0</v>
      </c>
      <c r="CM70" s="186">
        <f>IF(AND(CG71&gt;0,BN71=17,BN71&lt;22),1,0)</f>
        <v>0</v>
      </c>
      <c r="CN70" s="183">
        <f>IF(AND(CG71&gt;0,BN71=17.5,BN71&lt;22),1,0)</f>
        <v>0</v>
      </c>
      <c r="CO70" s="183">
        <f>IF(AND(CG71&gt;0,BN71=21,BN71&lt;24),1,0)</f>
        <v>0</v>
      </c>
      <c r="CP70" s="184">
        <f>IF(AND(CG71&gt;0,BN71=21.5,BN71&lt;24),1,0)</f>
        <v>0</v>
      </c>
      <c r="CQ70" s="185">
        <f>IF(OR(CL70&gt;0,CM70&gt;0),1,0)</f>
        <v>0</v>
      </c>
      <c r="CR70" s="185">
        <f>IF(OR(CJ70&gt;0,CK70&gt;0,CN70&gt;0,CO70&gt;0),2,0)</f>
        <v>0</v>
      </c>
      <c r="CS70" s="185">
        <f>IF(OR(CI70&gt;0,CP70&gt;0),3,0)</f>
        <v>0</v>
      </c>
      <c r="CT70" s="180">
        <f>SUM(CQ70:CS71)</f>
        <v>0</v>
      </c>
      <c r="CU70" s="180">
        <f>IF(CT70=0,BV71,CT70)</f>
        <v>0</v>
      </c>
      <c r="CV70" s="174">
        <f>BN71+CH70</f>
        <v>0</v>
      </c>
      <c r="CW70" s="182">
        <f>IF(AND(CV70&gt;=8,CV70&lt;18),1,0)</f>
        <v>0</v>
      </c>
      <c r="CX70" s="148">
        <f>IF(AND(CV70&gt;=6,CV70&lt;8),1,0)</f>
        <v>0</v>
      </c>
      <c r="CY70" s="148">
        <f>IF(AND(CV70&gt;=18,CV70&lt;22),1,0)</f>
        <v>0</v>
      </c>
      <c r="CZ70" s="182">
        <f>IF(OR(CX70&gt;0,CY70&gt;0),2,0)</f>
        <v>0</v>
      </c>
      <c r="DA70" s="148">
        <f>IF(AND(CV70&gt;=0,CV70&lt;6),1,0)</f>
        <v>1</v>
      </c>
      <c r="DB70" s="148">
        <f>IF(CV70&gt;=22,1,0)</f>
        <v>0</v>
      </c>
      <c r="DC70" s="182">
        <f>IF(OR(DA70&gt;0,DB70&gt;0),3,0)</f>
        <v>3</v>
      </c>
      <c r="DD70" s="148">
        <f>SUM(CW70,CZ70,DC70)</f>
        <v>3</v>
      </c>
      <c r="DE70" s="148">
        <f>IF(OR(DL70&lt;=0.5,DL70=""),"",DD70)</f>
      </c>
      <c r="DF70" s="148"/>
      <c r="DG70" s="174">
        <f>CG70-CH70</f>
        <v>0</v>
      </c>
      <c r="DH70" s="174">
        <f>DG70</f>
        <v>0</v>
      </c>
      <c r="DI70" s="148"/>
      <c r="DJ70" s="148"/>
      <c r="DK70" s="182">
        <f>IF(AND(B68+1=B70,S68=24,U68=0,O70=0,Q70=0),DJ70,DG70)</f>
        <v>0</v>
      </c>
      <c r="DL70" s="148">
        <f>IF(AND(B70+1=B72,S70=24,U70=0,O72=0,Q72=0),IF(CG70+CG72&gt;=1.5,1.5,""),DH70)</f>
        <v>0</v>
      </c>
      <c r="DM70" s="171">
        <f>DO70-DN70</f>
        <v>0</v>
      </c>
      <c r="DN70" s="174">
        <f>BN71</f>
        <v>0</v>
      </c>
      <c r="DO70" s="164">
        <f>BY71</f>
        <v>0</v>
      </c>
      <c r="DP70" s="174">
        <f>DN70+DM70</f>
        <v>0</v>
      </c>
      <c r="DQ70" s="148">
        <f>IF(AND(DN70&lt;=6,DN70&gt;=0),1,IF(AND(DN70&lt;=8,DN70&gt;6),2,IF(AND(DN70&lt;=18,DN70&gt;8),3,IF(AND(DN70&lt;=DP2271&gt;18),4,IF(AND(DN70&lt;=24,DN70&gt;22),5,0)))))</f>
        <v>1</v>
      </c>
      <c r="DR70" s="168">
        <f>IF(DU70&lt;0,CU70,IF(OR(DQ70=1,DQ70=5),3,IF(OR(DQ70=2,DQ70=4),2,1)))</f>
        <v>3</v>
      </c>
      <c r="DS70" s="177">
        <f>CH70</f>
        <v>0</v>
      </c>
      <c r="DT70" s="179">
        <f>IF(DY72=1,IF(AND(DS72&gt;=0.5,DS72&lt;1.5),DS70+DS72,1.5),DS70)</f>
        <v>0</v>
      </c>
      <c r="DU70" s="174">
        <f>ED70-DS70-DN70</f>
        <v>6</v>
      </c>
      <c r="DV70" s="174">
        <f>DM70-DS70-DU70</f>
        <v>-6</v>
      </c>
      <c r="DW70" s="180">
        <f>IF(DU70&lt;=0,DQ70+1,DQ70)</f>
        <v>1</v>
      </c>
      <c r="DX70" s="181">
        <f>IF(OR(DW70=1,DW70=5),3,IF(OR(DW70=2,DW70=4),2,1))</f>
        <v>3</v>
      </c>
      <c r="DY70" s="180">
        <f>IF(AND(B68=B70-1,S68=24,U68=0,O70=0,Q70=0),1,0)</f>
        <v>0</v>
      </c>
      <c r="DZ70" s="174">
        <f>IF(DY70=1,IF(DN68=22.5,0,IF(DN68=23,0.5,IF(DN68=23.5,1,0))),0)</f>
        <v>0</v>
      </c>
      <c r="EA70" s="174">
        <f>IF(DY70=1,EJ70-DZ70,0)</f>
        <v>0</v>
      </c>
      <c r="EB70" s="175">
        <f>IF(DY70=1,EA70+DS70,EJ70)</f>
        <v>0</v>
      </c>
      <c r="EC70" s="176">
        <f>IF(DU70&lt;0,DX70,IF(OR(DW70=1,DW70=5),3,IF(OR(DW70=2,DW70=4),2,1)))</f>
        <v>3</v>
      </c>
      <c r="ED70" s="164">
        <f>IF(DQ70=1,6,IF(DQ70=2,8,IF(DQ70=3,18,IF(DQ70=4,22,IF(DQ70=5,24)))))</f>
        <v>6</v>
      </c>
      <c r="EE70" s="164">
        <f>DN70+CH70</f>
        <v>0</v>
      </c>
      <c r="EF70" s="164">
        <f>DO70</f>
        <v>0</v>
      </c>
      <c r="EG70" s="164">
        <f>IF(DW70=1,6,IF(DW70=2,8,IF(DW70=3,18,IF(DW70=4,22,IF(DW70=5,24)))))</f>
        <v>6</v>
      </c>
      <c r="EH70" s="164">
        <f>IF(EG70&gt;EF70,EI70,0)</f>
        <v>6</v>
      </c>
      <c r="EI70" s="172">
        <f>EG70-EE70</f>
        <v>6</v>
      </c>
      <c r="EJ70" s="166">
        <f>IF(EG70&lt;EF70,EI70,EF70-EE70)</f>
        <v>0</v>
      </c>
      <c r="EK70" s="169">
        <f>IF(DM70-(DS70+EI70)&gt;0,DW70+1,0)</f>
        <v>0</v>
      </c>
      <c r="EL70" s="170">
        <f>IF(OR(EK70=1,EK70=5),3,IF(OR(EK70=2,EK70=4),2,1))</f>
        <v>1</v>
      </c>
      <c r="EM70" s="164">
        <f>DS70+EI70</f>
        <v>6</v>
      </c>
      <c r="EN70" s="164">
        <f>DM70-EM70</f>
        <v>-6</v>
      </c>
      <c r="EO70" s="164" t="b">
        <f>IF(EK70=1,0,IF(EK70=2,6,IF(EK70=3,8,IF(EK70=4,18,IF(EK70=5,22)))))</f>
        <v>0</v>
      </c>
      <c r="EP70" s="164" t="b">
        <f>IF(EK70=1,6,IF(EK70=2,8,IF(EK70=3,18,IF(EK70=4,22,IF(EK70=5,24)))))</f>
        <v>0</v>
      </c>
      <c r="EQ70" s="164">
        <f>EN70+EO70</f>
        <v>-6</v>
      </c>
      <c r="ER70" s="166">
        <f>IF(EN70&lt;0,0,IF(EP70-EO70&lt;EN70,EP70-EO70,EN70))</f>
        <v>0</v>
      </c>
      <c r="ES70" s="167">
        <f>IF(EQ70-EP70&gt;0,EQ70-EP70,0)</f>
        <v>0</v>
      </c>
      <c r="ET70" s="164">
        <f>IF(ES70&gt;0,EP70,0)</f>
        <v>0</v>
      </c>
      <c r="EU70" s="165">
        <f>IF(ET70=6,2,IF(ET70=8,3,IF(ET70=18,4,IF(ET70=22,5,0))))</f>
        <v>0</v>
      </c>
      <c r="EV70" s="170">
        <f>IF(OR(EU70=1,EU70=5),3,IF(OR(EU70=2,EU70=4),2,1))</f>
        <v>1</v>
      </c>
      <c r="EW70" s="171">
        <f>IF(X70="",0,X70)+IF(Z70="",0,Z70)+IF(AB70="",0,AB70)+IF(AD70="",0,AD70)</f>
        <v>0</v>
      </c>
      <c r="EX70" s="171">
        <f>DM70</f>
        <v>0</v>
      </c>
      <c r="EY70" s="148" t="str">
        <f>IF(EW70=EX70,"一致","不一致")</f>
        <v>一致</v>
      </c>
      <c r="EZ70" s="148" t="str">
        <f>IF(AND(B68+1=B70,S68=24,U68=0,O70=0,Q70=0),IF(EW68+EW70=EX68+EX70,"前行と合わせて一致","前行と合わせて不一致"),"非該当")</f>
        <v>非該当</v>
      </c>
      <c r="FA70" s="90">
        <f>IF(((FD70*60+FE70)-(FB70*60+FC70))-((I70*60+K70)-(E70*60+G70))&gt;15,"エラー","")</f>
      </c>
      <c r="FB70" s="88" t="str">
        <f>IF(E70="","0",IF(G70&gt;=45,E70+1,E70))</f>
        <v>0</v>
      </c>
      <c r="FC70" t="str">
        <f>IF(G70="","0",IF(AND(G70&gt;=0,G70&lt;15),0,IF(AND(G70&gt;=15,G70&lt;30),30,IF(AND(G70&gt;=30,G70&lt;45),30,IF(AND(G70&gt;=45,G70&lt;=59),0)))))</f>
        <v>0</v>
      </c>
      <c r="FD70" t="str">
        <f>IF(I70="","0",IF(K70&gt;=45,I70+1,I70))</f>
        <v>0</v>
      </c>
      <c r="FE70" t="str">
        <f>IF(K70="","0",IF(AND(K70&gt;=0,K70&lt;15),0,IF(AND(K70&gt;=15,K70&lt;30),30,IF(AND(K70&gt;=30,K70&lt;45),30,IF(AND(K70&gt;=45,K70&lt;=59),0)))))</f>
        <v>0</v>
      </c>
    </row>
    <row r="71" spans="1:158" ht="10.5" customHeight="1" thickBot="1">
      <c r="A71" s="238"/>
      <c r="B71" s="227"/>
      <c r="C71" s="220"/>
      <c r="D71" s="221"/>
      <c r="E71" s="220"/>
      <c r="F71" s="223"/>
      <c r="G71" s="225"/>
      <c r="H71" s="211"/>
      <c r="I71" s="220"/>
      <c r="J71" s="223"/>
      <c r="K71" s="225"/>
      <c r="L71" s="223"/>
      <c r="M71" s="236"/>
      <c r="N71" s="215"/>
      <c r="O71" s="206"/>
      <c r="P71" s="204"/>
      <c r="Q71" s="206"/>
      <c r="R71" s="200"/>
      <c r="S71" s="202"/>
      <c r="T71" s="204"/>
      <c r="U71" s="206"/>
      <c r="V71" s="208"/>
      <c r="W71" s="209"/>
      <c r="X71" s="196"/>
      <c r="Y71" s="197"/>
      <c r="Z71" s="196"/>
      <c r="AA71" s="198"/>
      <c r="AB71" s="196"/>
      <c r="AC71" s="198"/>
      <c r="AD71" s="187"/>
      <c r="AE71" s="231"/>
      <c r="AF71" s="232"/>
      <c r="AG71" s="233"/>
      <c r="AH71" s="234"/>
      <c r="AI71" s="234"/>
      <c r="AJ71" s="44"/>
      <c r="AK71" s="44"/>
      <c r="AL71" s="44"/>
      <c r="AM71" s="44"/>
      <c r="AN71" s="194"/>
      <c r="AO71" s="194"/>
      <c r="AP71" s="194"/>
      <c r="AQ71" s="44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L71" s="33">
        <f>BL70</f>
      </c>
      <c r="BM71" s="34">
        <f>IF(BM70="","",BM70/60)</f>
      </c>
      <c r="BN71" s="34">
        <f>SUM(BL71:BM71)</f>
        <v>0</v>
      </c>
      <c r="BO71" s="35">
        <f>IF(AND(BN71&gt;=8,BN71&lt;18),1,0)</f>
        <v>0</v>
      </c>
      <c r="BP71" s="13">
        <f>IF(AND(BL71&gt;=6,BL71&lt;8),1,0)</f>
        <v>0</v>
      </c>
      <c r="BQ71" s="13">
        <f>IF(AND(BL71&gt;=18,BL71&lt;22),1,0)</f>
        <v>0</v>
      </c>
      <c r="BR71" s="35">
        <f>IF(OR(BP71&gt;0,BQ71&gt;0),1,0)</f>
        <v>0</v>
      </c>
      <c r="BS71" s="13">
        <f>IF(AND(BL71&gt;=0,BL71&lt;6),1,0)</f>
        <v>0</v>
      </c>
      <c r="BT71" s="13">
        <f>IF(AND(BL71&gt;=22,BL71&lt;=24),1,0)</f>
        <v>0</v>
      </c>
      <c r="BU71" s="35">
        <f>IF(OR(BS71&gt;0,BT71&gt;0),1,0)</f>
        <v>0</v>
      </c>
      <c r="BV71" s="36">
        <f>IF(OR(BO71&gt;0),1,IF(BR71&gt;0,2,IF(BU71=0,0,3)))</f>
        <v>0</v>
      </c>
      <c r="BW71">
        <f>BW70</f>
      </c>
      <c r="BX71">
        <f>IF(BX70="","",BX70/60)</f>
      </c>
      <c r="BY71" s="4">
        <f>SUM(BW71:BX71)</f>
        <v>0</v>
      </c>
      <c r="BZ71" s="37">
        <f>IF(AND(BW71&gt;=8,BW71&lt;18),1,0)</f>
        <v>0</v>
      </c>
      <c r="CA71">
        <f>IF(AND(BW71&gt;=6,BW71&lt;8),1,0)</f>
        <v>0</v>
      </c>
      <c r="CB71">
        <f>IF(AND(BW71&gt;=18,BW71&lt;22),1,0)</f>
        <v>0</v>
      </c>
      <c r="CC71" s="37">
        <f>IF(OR(CA71&gt;0,CB71&gt;0),1,0)</f>
        <v>0</v>
      </c>
      <c r="CD71">
        <f>IF(AND(BW71&gt;=0,BW71&lt;6),1,0)</f>
        <v>0</v>
      </c>
      <c r="CE71">
        <f>IF(BX71&gt;=22,1,0)</f>
        <v>1</v>
      </c>
      <c r="CF71" s="37">
        <f>IF(OR(CD71&gt;0,CE71&gt;0),1,0)</f>
        <v>1</v>
      </c>
      <c r="CG71" s="38">
        <f>IF(CG70&gt;=1.5,1,0)</f>
        <v>0</v>
      </c>
      <c r="CH71" s="15"/>
      <c r="CI71" s="184"/>
      <c r="CJ71" s="183"/>
      <c r="CK71" s="183"/>
      <c r="CL71" s="186"/>
      <c r="CM71" s="186"/>
      <c r="CN71" s="183"/>
      <c r="CO71" s="183"/>
      <c r="CP71" s="184"/>
      <c r="CQ71" s="185"/>
      <c r="CR71" s="185"/>
      <c r="CS71" s="185"/>
      <c r="CT71" s="148"/>
      <c r="CU71" s="180"/>
      <c r="CV71" s="174"/>
      <c r="CW71" s="182"/>
      <c r="CX71" s="148"/>
      <c r="CY71" s="148"/>
      <c r="CZ71" s="182"/>
      <c r="DA71" s="148"/>
      <c r="DB71" s="148"/>
      <c r="DC71" s="182"/>
      <c r="DD71" s="148"/>
      <c r="DE71" s="148"/>
      <c r="DF71" s="148"/>
      <c r="DG71" s="148"/>
      <c r="DH71" s="174"/>
      <c r="DI71" s="148"/>
      <c r="DJ71" s="148"/>
      <c r="DK71" s="182"/>
      <c r="DL71" s="148"/>
      <c r="DM71" s="148"/>
      <c r="DN71" s="148"/>
      <c r="DO71" s="164"/>
      <c r="DP71" s="174"/>
      <c r="DQ71" s="148"/>
      <c r="DR71" s="168"/>
      <c r="DS71" s="178"/>
      <c r="DT71" s="179"/>
      <c r="DU71" s="174"/>
      <c r="DV71" s="174"/>
      <c r="DW71" s="180"/>
      <c r="DX71" s="181"/>
      <c r="DY71" s="180"/>
      <c r="DZ71" s="174"/>
      <c r="EA71" s="174"/>
      <c r="EB71" s="175"/>
      <c r="EC71" s="176"/>
      <c r="ED71" s="164"/>
      <c r="EE71" s="164"/>
      <c r="EF71" s="164"/>
      <c r="EG71" s="164"/>
      <c r="EH71" s="164"/>
      <c r="EI71" s="172"/>
      <c r="EJ71" s="166"/>
      <c r="EK71" s="169"/>
      <c r="EL71" s="170"/>
      <c r="EM71" s="164"/>
      <c r="EN71" s="164"/>
      <c r="EO71" s="164"/>
      <c r="EP71" s="164"/>
      <c r="EQ71" s="164"/>
      <c r="ER71" s="166"/>
      <c r="ES71" s="168"/>
      <c r="ET71" s="164"/>
      <c r="EU71" s="165"/>
      <c r="EV71" s="170"/>
      <c r="EW71" s="148"/>
      <c r="EX71" s="148"/>
      <c r="EY71" s="148"/>
      <c r="EZ71" s="148"/>
      <c r="FA71" s="90">
        <f>IF(((FD70*60+FE70)-(FB70*60+FC70))-((I70*60+K70)-(E70*60+G70))&lt;-14,"エラー","")</f>
      </c>
      <c r="FB71" s="88"/>
    </row>
    <row r="72" spans="1:161" ht="10.5" customHeight="1" thickBot="1">
      <c r="A72" s="237"/>
      <c r="B72" s="226"/>
      <c r="C72" s="218"/>
      <c r="D72" s="219"/>
      <c r="E72" s="222"/>
      <c r="F72" s="205" t="s">
        <v>98</v>
      </c>
      <c r="G72" s="224"/>
      <c r="H72" s="210" t="s">
        <v>99</v>
      </c>
      <c r="I72" s="222"/>
      <c r="J72" s="205" t="s">
        <v>98</v>
      </c>
      <c r="K72" s="224"/>
      <c r="L72" s="205" t="s">
        <v>99</v>
      </c>
      <c r="M72" s="235"/>
      <c r="N72" s="214"/>
      <c r="O72" s="205">
        <f>IF(E72="","",IF(G72&gt;=45,E72+1,E72))</f>
      </c>
      <c r="P72" s="203" t="s">
        <v>98</v>
      </c>
      <c r="Q72" s="205">
        <f>IF(G72="","",IF(AND(G72&gt;=0,G72&lt;15),0,IF(AND(G72&gt;=15,G72&lt;30),30,IF(AND(G72&gt;=30,G72&lt;45),30,IF(AND(G72&gt;=45,G72&lt;=59),0)))))</f>
      </c>
      <c r="R72" s="199" t="s">
        <v>99</v>
      </c>
      <c r="S72" s="201">
        <f>IF(I72="","",IF(K72&gt;=45,I72+1,I72))</f>
      </c>
      <c r="T72" s="203" t="s">
        <v>98</v>
      </c>
      <c r="U72" s="205">
        <f>IF(K72="","",IF(AND(K72&gt;=0,K72&lt;15),0,IF(AND(K72&gt;=15,K72&lt;30),30,IF(AND(K72&gt;=30,K72&lt;45),30,IF(AND(K72&gt;=45,K72&lt;=59),0)))))</f>
      </c>
      <c r="V72" s="207" t="s">
        <v>99</v>
      </c>
      <c r="W72" s="209">
        <f>IF(AND(B70=B72-1,S70=24,U70=0,O72=0,Q72=0),"",IF(AND(O72="",Q72="",S72="",U72=""),"",DR72))</f>
      </c>
      <c r="X72" s="196">
        <f>IF(AND(B70+1=B72,S70=24,U70=0,O72=0,Q72=0),"",IF(AND(B72+1=B74,S72=24,U72=0,O74=0,Q74=0),IF(DT72&lt;1.5,DT72,1.5),IF(CH72=0,"",CH72)))</f>
      </c>
      <c r="Y72" s="197">
        <f>IF(AND(DY72=1,EB72=0.5),DR72,IF(AND(EB72&gt;0.5,EB72&lt;1),"",IF(EB72&lt;=0,"",EC72)))</f>
      </c>
      <c r="Z72" s="196">
        <f>IF(Y72="","",IF(DY72=1,IF(EB72&lt;=0,"",EB72),EJ72))</f>
      </c>
      <c r="AA72" s="198">
        <f>IF(ER72&lt;=0,"",IF(DX72=EK72,IF(OR(DX72=0,EK72=0),"",EL72),EL72))</f>
      </c>
      <c r="AB72" s="196">
        <f>IF(OR(AA72="",ER72=0),"",ER72)</f>
      </c>
      <c r="AC72" s="198">
        <f>IF(OR(EK72=EU72,EU72=0,EK72=0),"",EV72)</f>
      </c>
      <c r="AD72" s="187">
        <f>IF(AC72&gt;0,IF(ES72=0,"",ES72),"")</f>
      </c>
      <c r="AE72" s="228">
        <f>IF(FA72="エラー","実績エラー","")</f>
      </c>
      <c r="AF72" s="229"/>
      <c r="AG72" s="230"/>
      <c r="AH72" s="234">
        <f>IF(AND(FA73="エラー",U72&lt;&gt;""),"実績エラー","")</f>
      </c>
      <c r="AI72" s="234"/>
      <c r="AJ72" s="44"/>
      <c r="AK72" s="44"/>
      <c r="AL72" s="44"/>
      <c r="AM72" s="44"/>
      <c r="AN72" s="194">
        <f>SUM(M72:N73)</f>
        <v>0</v>
      </c>
      <c r="AO72" s="195">
        <f>SUM(X72,Z72,AB72,AD72)</f>
        <v>0</v>
      </c>
      <c r="AP72" s="194">
        <f>IF(AN72=AO72,0,1)</f>
        <v>0</v>
      </c>
      <c r="AQ72" s="44"/>
      <c r="AS72" s="148">
        <f>IF(W72=1,IF(X72=0.5,1,0),0)</f>
        <v>0</v>
      </c>
      <c r="AT72" s="148">
        <f>IF(W72=2,IF(X72=0.5,1,0),0)</f>
        <v>0</v>
      </c>
      <c r="AU72" s="148">
        <f>IF(W72=3,IF(X72=0.5,1,0),0)</f>
        <v>0</v>
      </c>
      <c r="AV72" s="148">
        <f>IF(W72=1,IF(X72=1,1,0),0)</f>
        <v>0</v>
      </c>
      <c r="AW72" s="148">
        <f>IF(W72=2,IF(X72=1,1,0),0)</f>
        <v>0</v>
      </c>
      <c r="AX72" s="148">
        <f>IF(W72=3,IF(X72=1,1,0),0)</f>
        <v>0</v>
      </c>
      <c r="AY72" s="148">
        <f>IF(W72=1,IF(X72=1.5,1,0),0)</f>
        <v>0</v>
      </c>
      <c r="AZ72" s="148">
        <f>IF(W72=2,IF(X72=1.5,1,0),0)</f>
        <v>0</v>
      </c>
      <c r="BA72" s="148">
        <f>IF(W72=3,IF(X72=1.5,1,0),0)</f>
        <v>0</v>
      </c>
      <c r="BB72" s="148">
        <f>IF(Y72=1,IF(Z72&gt;0,Z72/0.5,0),0)</f>
        <v>0</v>
      </c>
      <c r="BC72" s="148">
        <f>IF(Y72=2,IF(Z72&gt;0,Z72/0.5,0),0)</f>
        <v>0</v>
      </c>
      <c r="BD72" s="148">
        <f>IF(Y72=3,IF(Z72&gt;0,Z72/0.5,0),0)</f>
        <v>0</v>
      </c>
      <c r="BE72" s="148">
        <f>IF(AA72=1,IF(AB72&gt;0,AB72/0.5,0),0)</f>
        <v>0</v>
      </c>
      <c r="BF72" s="148">
        <f>IF(AA72=2,IF(AB72&gt;0,AB72/0.5,0),0)</f>
        <v>0</v>
      </c>
      <c r="BG72" s="148">
        <f>IF(AA72=3,IF(AB72&gt;0,AB72/0.5,0),0)</f>
        <v>0</v>
      </c>
      <c r="BH72" s="148">
        <f>IF(AC72=1,IF(AD72&gt;0,AD72/0.5,0),0)</f>
        <v>0</v>
      </c>
      <c r="BI72" s="148">
        <f>IF(AC72=2,IF(AD72&gt;0,AD72/0.5,0),0)</f>
        <v>0</v>
      </c>
      <c r="BJ72" s="148">
        <f>IF(AC72=3,IF(AD72&gt;0,AD72/0.5,0),0)</f>
        <v>0</v>
      </c>
      <c r="BL72" s="12">
        <f>IF(O72="","",O72)</f>
      </c>
      <c r="BM72" s="12">
        <f>IF(Q72="","",Q72)</f>
      </c>
      <c r="BN72" s="13"/>
      <c r="BO72" s="13" t="s">
        <v>58</v>
      </c>
      <c r="BP72" s="13" t="s">
        <v>100</v>
      </c>
      <c r="BQ72" s="13" t="s">
        <v>101</v>
      </c>
      <c r="BR72" s="13" t="s">
        <v>102</v>
      </c>
      <c r="BS72" s="13" t="s">
        <v>103</v>
      </c>
      <c r="BT72" s="13" t="s">
        <v>104</v>
      </c>
      <c r="BU72" s="13" t="s">
        <v>105</v>
      </c>
      <c r="BV72" s="13"/>
      <c r="BW72" s="14">
        <f>S72</f>
      </c>
      <c r="BX72" s="14">
        <f>IF(U72="","",U72)</f>
      </c>
      <c r="BZ72" t="s">
        <v>58</v>
      </c>
      <c r="CA72" t="s">
        <v>100</v>
      </c>
      <c r="CB72" t="s">
        <v>101</v>
      </c>
      <c r="CC72" t="s">
        <v>102</v>
      </c>
      <c r="CD72" t="s">
        <v>103</v>
      </c>
      <c r="CE72" t="s">
        <v>104</v>
      </c>
      <c r="CF72" t="s">
        <v>105</v>
      </c>
      <c r="CG72" s="15">
        <f>BY73-BN73</f>
        <v>0</v>
      </c>
      <c r="CH72" s="15">
        <f>IF(CG72&gt;1.5,1.5,CG72)</f>
        <v>0</v>
      </c>
      <c r="CI72" s="184">
        <f>IF(AND(CG73&gt;0,BN73=5,BN73&lt;8),1,0)</f>
        <v>0</v>
      </c>
      <c r="CJ72" s="183">
        <f>IF(AND(CG73&gt;0,BN73=5.5,BN73&lt;8),1,0)</f>
        <v>0</v>
      </c>
      <c r="CK72" s="183">
        <f>IF(AND(CG73&gt;0,BN73=7,BN73&lt;18),1,0)</f>
        <v>0</v>
      </c>
      <c r="CL72" s="186">
        <f>IF(AND(CG73&gt;0,BN73=7.5,BN73&lt;18),1,0)</f>
        <v>0</v>
      </c>
      <c r="CM72" s="186">
        <f>IF(AND(CG73&gt;0,BN73=17,BN73&lt;22),1,0)</f>
        <v>0</v>
      </c>
      <c r="CN72" s="183">
        <f>IF(AND(CG73&gt;0,BN73=17.5,BN73&lt;22),1,0)</f>
        <v>0</v>
      </c>
      <c r="CO72" s="183">
        <f>IF(AND(CG73&gt;0,BN73=21,BN73&lt;24),1,0)</f>
        <v>0</v>
      </c>
      <c r="CP72" s="184">
        <f>IF(AND(CG73&gt;0,BN73=21.5,BN73&lt;24),1,0)</f>
        <v>0</v>
      </c>
      <c r="CQ72" s="185">
        <f>IF(OR(CL72&gt;0,CM72&gt;0),1,0)</f>
        <v>0</v>
      </c>
      <c r="CR72" s="185">
        <f>IF(OR(CJ72&gt;0,CK72&gt;0,CN72&gt;0,CO72&gt;0),2,0)</f>
        <v>0</v>
      </c>
      <c r="CS72" s="185">
        <f>IF(OR(CI72&gt;0,CP72&gt;0),3,0)</f>
        <v>0</v>
      </c>
      <c r="CT72" s="180">
        <f>SUM(CQ72:CS73)</f>
        <v>0</v>
      </c>
      <c r="CU72" s="180">
        <f>IF(CT72=0,BV73,CT72)</f>
        <v>0</v>
      </c>
      <c r="CV72" s="174">
        <f>BN73+CH72</f>
        <v>0</v>
      </c>
      <c r="CW72" s="182">
        <f>IF(AND(CV72&gt;=8,CV72&lt;18),1,0)</f>
        <v>0</v>
      </c>
      <c r="CX72" s="148">
        <f>IF(AND(CV72&gt;=6,CV72&lt;8),1,0)</f>
        <v>0</v>
      </c>
      <c r="CY72" s="148">
        <f>IF(AND(CV72&gt;=18,CV72&lt;22),1,0)</f>
        <v>0</v>
      </c>
      <c r="CZ72" s="182">
        <f>IF(OR(CX72&gt;0,CY72&gt;0),2,0)</f>
        <v>0</v>
      </c>
      <c r="DA72" s="148">
        <f>IF(AND(CV72&gt;=0,CV72&lt;6),1,0)</f>
        <v>1</v>
      </c>
      <c r="DB72" s="148">
        <f>IF(CV72&gt;=22,1,0)</f>
        <v>0</v>
      </c>
      <c r="DC72" s="182">
        <f>IF(OR(DA72&gt;0,DB72&gt;0),3,0)</f>
        <v>3</v>
      </c>
      <c r="DD72" s="148">
        <f>SUM(CW72,CZ72,DC72)</f>
        <v>3</v>
      </c>
      <c r="DE72" s="148">
        <f>IF(OR(DL72&lt;=0.5,DL72=""),"",DD72)</f>
      </c>
      <c r="DF72" s="148"/>
      <c r="DG72" s="174">
        <f>CG72-CH72</f>
        <v>0</v>
      </c>
      <c r="DH72" s="174">
        <f>DG72</f>
        <v>0</v>
      </c>
      <c r="DI72" s="148"/>
      <c r="DJ72" s="148"/>
      <c r="DK72" s="182">
        <f>IF(AND(B70+1=B72,S70=24,U70=0,O72=0,Q72=0),DJ72,DG72)</f>
        <v>0</v>
      </c>
      <c r="DL72" s="148">
        <f>IF(AND(B72+1=B74,S72=24,U72=0,O74=0,Q74=0),IF(CG72+CG74&gt;=1.5,1.5,""),DH72)</f>
        <v>0</v>
      </c>
      <c r="DM72" s="171">
        <f>DO72-DN72</f>
        <v>0</v>
      </c>
      <c r="DN72" s="174">
        <f>BN73</f>
        <v>0</v>
      </c>
      <c r="DO72" s="164">
        <f>BY73</f>
        <v>0</v>
      </c>
      <c r="DP72" s="174">
        <f>DN72+DM72</f>
        <v>0</v>
      </c>
      <c r="DQ72" s="148">
        <f>IF(AND(DN72&lt;=6,DN72&gt;=0),1,IF(AND(DN72&lt;=8,DN72&gt;6),2,IF(AND(DN72&lt;=18,DN72&gt;8),3,IF(AND(DN72&lt;=DP2273&gt;18),4,IF(AND(DN72&lt;=24,DN72&gt;22),5,0)))))</f>
        <v>1</v>
      </c>
      <c r="DR72" s="168">
        <f>IF(DU72&lt;0,CU72,IF(OR(DQ72=1,DQ72=5),3,IF(OR(DQ72=2,DQ72=4),2,1)))</f>
        <v>3</v>
      </c>
      <c r="DS72" s="177">
        <f>CH72</f>
        <v>0</v>
      </c>
      <c r="DT72" s="179">
        <f>IF(DY74=1,IF(AND(DS74&gt;=0.5,DS74&lt;1.5),DS72+DS74,1.5),DS72)</f>
        <v>0</v>
      </c>
      <c r="DU72" s="174">
        <f>ED72-DS72-DN72</f>
        <v>6</v>
      </c>
      <c r="DV72" s="174">
        <f>DM72-DS72-DU72</f>
        <v>-6</v>
      </c>
      <c r="DW72" s="180">
        <f>IF(DU72&lt;=0,DQ72+1,DQ72)</f>
        <v>1</v>
      </c>
      <c r="DX72" s="181">
        <f>IF(OR(DW72=1,DW72=5),3,IF(OR(DW72=2,DW72=4),2,1))</f>
        <v>3</v>
      </c>
      <c r="DY72" s="180">
        <f>IF(AND(B70=B72-1,S70=24,U70=0,O72=0,Q72=0),1,0)</f>
        <v>0</v>
      </c>
      <c r="DZ72" s="174">
        <f>IF(DY72=1,IF(DN70=22.5,0,IF(DN70=23,0.5,IF(DN70=23.5,1,0))),0)</f>
        <v>0</v>
      </c>
      <c r="EA72" s="174">
        <f>IF(DY72=1,EJ72-DZ72,0)</f>
        <v>0</v>
      </c>
      <c r="EB72" s="175">
        <f>IF(DY72=1,EA72+DS72,EJ72)</f>
        <v>0</v>
      </c>
      <c r="EC72" s="176">
        <f>IF(DU72&lt;0,DX72,IF(OR(DW72=1,DW72=5),3,IF(OR(DW72=2,DW72=4),2,1)))</f>
        <v>3</v>
      </c>
      <c r="ED72" s="164">
        <f>IF(DQ72=1,6,IF(DQ72=2,8,IF(DQ72=3,18,IF(DQ72=4,22,IF(DQ72=5,24)))))</f>
        <v>6</v>
      </c>
      <c r="EE72" s="164">
        <f>DN72+CH72</f>
        <v>0</v>
      </c>
      <c r="EF72" s="164">
        <f>DO72</f>
        <v>0</v>
      </c>
      <c r="EG72" s="164">
        <f>IF(DW72=1,6,IF(DW72=2,8,IF(DW72=3,18,IF(DW72=4,22,IF(DW72=5,24)))))</f>
        <v>6</v>
      </c>
      <c r="EH72" s="164">
        <f>IF(EG72&gt;EF72,EI72,0)</f>
        <v>6</v>
      </c>
      <c r="EI72" s="172">
        <f>EG72-EE72</f>
        <v>6</v>
      </c>
      <c r="EJ72" s="166">
        <f>IF(EG72&lt;EF72,EI72,EF72-EE72)</f>
        <v>0</v>
      </c>
      <c r="EK72" s="169">
        <f>IF(DM72-(DS72+EI72)&gt;0,DW72+1,0)</f>
        <v>0</v>
      </c>
      <c r="EL72" s="170">
        <f>IF(OR(EK72=1,EK72=5),3,IF(OR(EK72=2,EK72=4),2,1))</f>
        <v>1</v>
      </c>
      <c r="EM72" s="164">
        <f>DS72+EI72</f>
        <v>6</v>
      </c>
      <c r="EN72" s="164">
        <f>DM72-EM72</f>
        <v>-6</v>
      </c>
      <c r="EO72" s="164" t="b">
        <f>IF(EK72=1,0,IF(EK72=2,6,IF(EK72=3,8,IF(EK72=4,18,IF(EK72=5,22)))))</f>
        <v>0</v>
      </c>
      <c r="EP72" s="164" t="b">
        <f>IF(EK72=1,6,IF(EK72=2,8,IF(EK72=3,18,IF(EK72=4,22,IF(EK72=5,24)))))</f>
        <v>0</v>
      </c>
      <c r="EQ72" s="164">
        <f>EN72+EO72</f>
        <v>-6</v>
      </c>
      <c r="ER72" s="166">
        <f>IF(EN72&lt;0,0,IF(EP72-EO72&lt;EN72,EP72-EO72,EN72))</f>
        <v>0</v>
      </c>
      <c r="ES72" s="167">
        <f>IF(EQ72-EP72&gt;0,EQ72-EP72,0)</f>
        <v>0</v>
      </c>
      <c r="ET72" s="164">
        <f>IF(ES72&gt;0,EP72,0)</f>
        <v>0</v>
      </c>
      <c r="EU72" s="165">
        <f>IF(ET72=6,2,IF(ET72=8,3,IF(ET72=18,4,IF(ET72=22,5,0))))</f>
        <v>0</v>
      </c>
      <c r="EV72" s="170">
        <f>IF(OR(EU72=1,EU72=5),3,IF(OR(EU72=2,EU72=4),2,1))</f>
        <v>1</v>
      </c>
      <c r="EW72" s="171">
        <f>IF(X72="",0,X72)+IF(Z72="",0,Z72)+IF(AB72="",0,AB72)+IF(AD72="",0,AD72)</f>
        <v>0</v>
      </c>
      <c r="EX72" s="171">
        <f>DM72</f>
        <v>0</v>
      </c>
      <c r="EY72" s="148" t="str">
        <f>IF(EW72=EX72,"一致","不一致")</f>
        <v>一致</v>
      </c>
      <c r="EZ72" s="148" t="str">
        <f>IF(AND(B70+1=B72,S70=24,U70=0,O72=0,Q72=0),IF(EW70+EW72=EX70+EX72,"前行と合わせて一致","前行と合わせて不一致"),"非該当")</f>
        <v>非該当</v>
      </c>
      <c r="FA72" s="90">
        <f>IF(((FD72*60+FE72)-(FB72*60+FC72))-((I72*60+K72)-(E72*60+G72))&gt;15,"エラー","")</f>
      </c>
      <c r="FB72" s="88" t="str">
        <f>IF(E72="","0",IF(G72&gt;=45,E72+1,E72))</f>
        <v>0</v>
      </c>
      <c r="FC72" t="str">
        <f>IF(G72="","0",IF(AND(G72&gt;=0,G72&lt;15),0,IF(AND(G72&gt;=15,G72&lt;30),30,IF(AND(G72&gt;=30,G72&lt;45),30,IF(AND(G72&gt;=45,G72&lt;=59),0)))))</f>
        <v>0</v>
      </c>
      <c r="FD72" t="str">
        <f>IF(I72="","0",IF(K72&gt;=45,I72+1,I72))</f>
        <v>0</v>
      </c>
      <c r="FE72" t="str">
        <f>IF(K72="","0",IF(AND(K72&gt;=0,K72&lt;15),0,IF(AND(K72&gt;=15,K72&lt;30),30,IF(AND(K72&gt;=30,K72&lt;45),30,IF(AND(K72&gt;=45,K72&lt;=59),0)))))</f>
        <v>0</v>
      </c>
    </row>
    <row r="73" spans="1:158" ht="10.5" customHeight="1" thickBot="1">
      <c r="A73" s="238"/>
      <c r="B73" s="227"/>
      <c r="C73" s="220"/>
      <c r="D73" s="221"/>
      <c r="E73" s="220"/>
      <c r="F73" s="223"/>
      <c r="G73" s="225"/>
      <c r="H73" s="211"/>
      <c r="I73" s="220"/>
      <c r="J73" s="223"/>
      <c r="K73" s="225"/>
      <c r="L73" s="223"/>
      <c r="M73" s="236"/>
      <c r="N73" s="215"/>
      <c r="O73" s="206"/>
      <c r="P73" s="204"/>
      <c r="Q73" s="206"/>
      <c r="R73" s="200"/>
      <c r="S73" s="202"/>
      <c r="T73" s="204"/>
      <c r="U73" s="206"/>
      <c r="V73" s="208"/>
      <c r="W73" s="209"/>
      <c r="X73" s="196"/>
      <c r="Y73" s="197"/>
      <c r="Z73" s="196"/>
      <c r="AA73" s="198"/>
      <c r="AB73" s="196"/>
      <c r="AC73" s="198"/>
      <c r="AD73" s="187"/>
      <c r="AE73" s="231"/>
      <c r="AF73" s="232"/>
      <c r="AG73" s="233"/>
      <c r="AH73" s="234"/>
      <c r="AI73" s="234"/>
      <c r="AJ73" s="44"/>
      <c r="AK73" s="44"/>
      <c r="AL73" s="44"/>
      <c r="AM73" s="44"/>
      <c r="AN73" s="194"/>
      <c r="AO73" s="194"/>
      <c r="AP73" s="194"/>
      <c r="AQ73" s="44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L73" s="33">
        <f>BL72</f>
      </c>
      <c r="BM73" s="34">
        <f>IF(BM72="","",BM72/60)</f>
      </c>
      <c r="BN73" s="34">
        <f>SUM(BL73:BM73)</f>
        <v>0</v>
      </c>
      <c r="BO73" s="35">
        <f>IF(AND(BN73&gt;=8,BN73&lt;18),1,0)</f>
        <v>0</v>
      </c>
      <c r="BP73" s="13">
        <f>IF(AND(BL73&gt;=6,BL73&lt;8),1,0)</f>
        <v>0</v>
      </c>
      <c r="BQ73" s="13">
        <f>IF(AND(BL73&gt;=18,BL73&lt;22),1,0)</f>
        <v>0</v>
      </c>
      <c r="BR73" s="35">
        <f>IF(OR(BP73&gt;0,BQ73&gt;0),1,0)</f>
        <v>0</v>
      </c>
      <c r="BS73" s="13">
        <f>IF(AND(BL73&gt;=0,BL73&lt;6),1,0)</f>
        <v>0</v>
      </c>
      <c r="BT73" s="13">
        <f>IF(AND(BL73&gt;=22,BL73&lt;=24),1,0)</f>
        <v>0</v>
      </c>
      <c r="BU73" s="35">
        <f>IF(OR(BS73&gt;0,BT73&gt;0),1,0)</f>
        <v>0</v>
      </c>
      <c r="BV73" s="36">
        <f>IF(OR(BO73&gt;0),1,IF(BR73&gt;0,2,IF(BU73=0,0,3)))</f>
        <v>0</v>
      </c>
      <c r="BW73">
        <f>BW72</f>
      </c>
      <c r="BX73">
        <f>IF(BX72="","",BX72/60)</f>
      </c>
      <c r="BY73" s="4">
        <f>SUM(BW73:BX73)</f>
        <v>0</v>
      </c>
      <c r="BZ73" s="37">
        <f>IF(AND(BW73&gt;=8,BW73&lt;18),1,0)</f>
        <v>0</v>
      </c>
      <c r="CA73">
        <f>IF(AND(BW73&gt;=6,BW73&lt;8),1,0)</f>
        <v>0</v>
      </c>
      <c r="CB73">
        <f>IF(AND(BW73&gt;=18,BW73&lt;22),1,0)</f>
        <v>0</v>
      </c>
      <c r="CC73" s="37">
        <f>IF(OR(CA73&gt;0,CB73&gt;0),1,0)</f>
        <v>0</v>
      </c>
      <c r="CD73">
        <f>IF(AND(BW73&gt;=0,BW73&lt;6),1,0)</f>
        <v>0</v>
      </c>
      <c r="CE73">
        <f>IF(BX73&gt;=22,1,0)</f>
        <v>1</v>
      </c>
      <c r="CF73" s="37">
        <f>IF(OR(CD73&gt;0,CE73&gt;0),1,0)</f>
        <v>1</v>
      </c>
      <c r="CG73" s="38">
        <f>IF(CG72&gt;=1.5,1,0)</f>
        <v>0</v>
      </c>
      <c r="CH73" s="15"/>
      <c r="CI73" s="184"/>
      <c r="CJ73" s="183"/>
      <c r="CK73" s="183"/>
      <c r="CL73" s="186"/>
      <c r="CM73" s="186"/>
      <c r="CN73" s="183"/>
      <c r="CO73" s="183"/>
      <c r="CP73" s="184"/>
      <c r="CQ73" s="185"/>
      <c r="CR73" s="185"/>
      <c r="CS73" s="185"/>
      <c r="CT73" s="148"/>
      <c r="CU73" s="180"/>
      <c r="CV73" s="174"/>
      <c r="CW73" s="182"/>
      <c r="CX73" s="148"/>
      <c r="CY73" s="148"/>
      <c r="CZ73" s="182"/>
      <c r="DA73" s="148"/>
      <c r="DB73" s="148"/>
      <c r="DC73" s="182"/>
      <c r="DD73" s="148"/>
      <c r="DE73" s="148"/>
      <c r="DF73" s="148"/>
      <c r="DG73" s="148"/>
      <c r="DH73" s="174"/>
      <c r="DI73" s="148"/>
      <c r="DJ73" s="148"/>
      <c r="DK73" s="182"/>
      <c r="DL73" s="148"/>
      <c r="DM73" s="148"/>
      <c r="DN73" s="148"/>
      <c r="DO73" s="164"/>
      <c r="DP73" s="174"/>
      <c r="DQ73" s="148"/>
      <c r="DR73" s="168"/>
      <c r="DS73" s="178"/>
      <c r="DT73" s="179"/>
      <c r="DU73" s="174"/>
      <c r="DV73" s="174"/>
      <c r="DW73" s="180"/>
      <c r="DX73" s="181"/>
      <c r="DY73" s="180"/>
      <c r="DZ73" s="174"/>
      <c r="EA73" s="174"/>
      <c r="EB73" s="175"/>
      <c r="EC73" s="176"/>
      <c r="ED73" s="164"/>
      <c r="EE73" s="164"/>
      <c r="EF73" s="164"/>
      <c r="EG73" s="164"/>
      <c r="EH73" s="164"/>
      <c r="EI73" s="172"/>
      <c r="EJ73" s="166"/>
      <c r="EK73" s="169"/>
      <c r="EL73" s="170"/>
      <c r="EM73" s="164"/>
      <c r="EN73" s="164"/>
      <c r="EO73" s="164"/>
      <c r="EP73" s="164"/>
      <c r="EQ73" s="164"/>
      <c r="ER73" s="166"/>
      <c r="ES73" s="168"/>
      <c r="ET73" s="164"/>
      <c r="EU73" s="165"/>
      <c r="EV73" s="170"/>
      <c r="EW73" s="148"/>
      <c r="EX73" s="148"/>
      <c r="EY73" s="148"/>
      <c r="EZ73" s="148"/>
      <c r="FA73" s="90">
        <f>IF(((FD72*60+FE72)-(FB72*60+FC72))-((I72*60+K72)-(E72*60+G72))&lt;-14,"エラー","")</f>
      </c>
      <c r="FB73" s="88"/>
    </row>
    <row r="74" spans="1:161" ht="10.5" customHeight="1" thickBot="1">
      <c r="A74" s="237"/>
      <c r="B74" s="226"/>
      <c r="C74" s="218"/>
      <c r="D74" s="219"/>
      <c r="E74" s="222"/>
      <c r="F74" s="205" t="s">
        <v>98</v>
      </c>
      <c r="G74" s="224"/>
      <c r="H74" s="210" t="s">
        <v>99</v>
      </c>
      <c r="I74" s="222"/>
      <c r="J74" s="205" t="s">
        <v>98</v>
      </c>
      <c r="K74" s="224"/>
      <c r="L74" s="205" t="s">
        <v>99</v>
      </c>
      <c r="M74" s="235"/>
      <c r="N74" s="214"/>
      <c r="O74" s="205">
        <f>IF(E74="","",IF(G74&gt;=45,E74+1,E74))</f>
      </c>
      <c r="P74" s="203" t="s">
        <v>98</v>
      </c>
      <c r="Q74" s="205">
        <f>IF(G74="","",IF(AND(G74&gt;=0,G74&lt;15),0,IF(AND(G74&gt;=15,G74&lt;30),30,IF(AND(G74&gt;=30,G74&lt;45),30,IF(AND(G74&gt;=45,G74&lt;=59),0)))))</f>
      </c>
      <c r="R74" s="199" t="s">
        <v>99</v>
      </c>
      <c r="S74" s="201">
        <f>IF(I74="","",IF(K74&gt;=45,I74+1,I74))</f>
      </c>
      <c r="T74" s="203" t="s">
        <v>98</v>
      </c>
      <c r="U74" s="205">
        <f>IF(K74="","",IF(AND(K74&gt;=0,K74&lt;15),0,IF(AND(K74&gt;=15,K74&lt;30),30,IF(AND(K74&gt;=30,K74&lt;45),30,IF(AND(K74&gt;=45,K74&lt;=59),0)))))</f>
      </c>
      <c r="V74" s="207" t="s">
        <v>99</v>
      </c>
      <c r="W74" s="209">
        <f>IF(AND(B72=B74-1,S72=24,U72=0,O74=0,Q74=0),"",IF(AND(O74="",Q74="",S74="",U74=""),"",DR74))</f>
      </c>
      <c r="X74" s="196">
        <f>IF(AND(B72+1=B74,S72=24,U72=0,O74=0,Q74=0),"",IF(AND(B74+1=B76,S74=24,U74=0,O76=0,Q76=0),IF(DT74&lt;1.5,DT74,1.5),IF(CH74=0,"",CH74)))</f>
      </c>
      <c r="Y74" s="197">
        <f>IF(AND(DY74=1,EB74=0.5),DR74,IF(AND(EB74&gt;0.5,EB74&lt;1),"",IF(EB74&lt;=0,"",EC74)))</f>
      </c>
      <c r="Z74" s="196">
        <f>IF(Y74="","",IF(DY74=1,IF(EB74&lt;=0,"",EB74),EJ74))</f>
      </c>
      <c r="AA74" s="198">
        <f>IF(ER74&lt;=0,"",IF(DX74=EK74,IF(OR(DX74=0,EK74=0),"",EL74),EL74))</f>
      </c>
      <c r="AB74" s="196">
        <f>IF(OR(AA74="",ER74=0),"",ER74)</f>
      </c>
      <c r="AC74" s="198">
        <f>IF(OR(EK74=EU74,EU74=0,EK74=0),"",EV74)</f>
      </c>
      <c r="AD74" s="187">
        <f>IF(AC74&gt;0,IF(ES74=0,"",ES74),"")</f>
      </c>
      <c r="AE74" s="228">
        <f>IF(FA74="エラー","実績エラー","")</f>
      </c>
      <c r="AF74" s="229"/>
      <c r="AG74" s="230"/>
      <c r="AH74" s="234">
        <f>IF(AND(FA75="エラー",U74&lt;&gt;""),"実績エラー","")</f>
      </c>
      <c r="AI74" s="234"/>
      <c r="AJ74" s="44"/>
      <c r="AK74" s="44"/>
      <c r="AL74" s="44"/>
      <c r="AM74" s="44"/>
      <c r="AN74" s="194">
        <f>SUM(M74:N75)</f>
        <v>0</v>
      </c>
      <c r="AO74" s="195">
        <f>SUM(X74,Z74,AB74,AD74)</f>
        <v>0</v>
      </c>
      <c r="AP74" s="194">
        <f>IF(AN74=AO74,0,1)</f>
        <v>0</v>
      </c>
      <c r="AQ74" s="44"/>
      <c r="AS74" s="148">
        <f>IF(W74=1,IF(X74=0.5,1,0),0)</f>
        <v>0</v>
      </c>
      <c r="AT74" s="148">
        <f>IF(W74=2,IF(X74=0.5,1,0),0)</f>
        <v>0</v>
      </c>
      <c r="AU74" s="148">
        <f>IF(W74=3,IF(X74=0.5,1,0),0)</f>
        <v>0</v>
      </c>
      <c r="AV74" s="148">
        <f>IF(W74=1,IF(X74=1,1,0),0)</f>
        <v>0</v>
      </c>
      <c r="AW74" s="148">
        <f>IF(W74=2,IF(X74=1,1,0),0)</f>
        <v>0</v>
      </c>
      <c r="AX74" s="148">
        <f>IF(W74=3,IF(X74=1,1,0),0)</f>
        <v>0</v>
      </c>
      <c r="AY74" s="148">
        <f>IF(W74=1,IF(X74=1.5,1,0),0)</f>
        <v>0</v>
      </c>
      <c r="AZ74" s="148">
        <f>IF(W74=2,IF(X74=1.5,1,0),0)</f>
        <v>0</v>
      </c>
      <c r="BA74" s="148">
        <f>IF(W74=3,IF(X74=1.5,1,0),0)</f>
        <v>0</v>
      </c>
      <c r="BB74" s="148">
        <f>IF(Y74=1,IF(Z74&gt;0,Z74/0.5,0),0)</f>
        <v>0</v>
      </c>
      <c r="BC74" s="148">
        <f>IF(Y74=2,IF(Z74&gt;0,Z74/0.5,0),0)</f>
        <v>0</v>
      </c>
      <c r="BD74" s="148">
        <f>IF(Y74=3,IF(Z74&gt;0,Z74/0.5,0),0)</f>
        <v>0</v>
      </c>
      <c r="BE74" s="148">
        <f>IF(AA74=1,IF(AB74&gt;0,AB74/0.5,0),0)</f>
        <v>0</v>
      </c>
      <c r="BF74" s="148">
        <f>IF(AA74=2,IF(AB74&gt;0,AB74/0.5,0),0)</f>
        <v>0</v>
      </c>
      <c r="BG74" s="148">
        <f>IF(AA74=3,IF(AB74&gt;0,AB74/0.5,0),0)</f>
        <v>0</v>
      </c>
      <c r="BH74" s="148">
        <f>IF(AC74=1,IF(AD74&gt;0,AD74/0.5,0),0)</f>
        <v>0</v>
      </c>
      <c r="BI74" s="148">
        <f>IF(AC74=2,IF(AD74&gt;0,AD74/0.5,0),0)</f>
        <v>0</v>
      </c>
      <c r="BJ74" s="148">
        <f>IF(AC74=3,IF(AD74&gt;0,AD74/0.5,0),0)</f>
        <v>0</v>
      </c>
      <c r="BL74" s="12">
        <f>IF(O74="","",O74)</f>
      </c>
      <c r="BM74" s="12">
        <f>IF(Q74="","",Q74)</f>
      </c>
      <c r="BN74" s="13"/>
      <c r="BO74" s="13" t="s">
        <v>58</v>
      </c>
      <c r="BP74" s="13" t="s">
        <v>100</v>
      </c>
      <c r="BQ74" s="13" t="s">
        <v>101</v>
      </c>
      <c r="BR74" s="13" t="s">
        <v>102</v>
      </c>
      <c r="BS74" s="13" t="s">
        <v>103</v>
      </c>
      <c r="BT74" s="13" t="s">
        <v>104</v>
      </c>
      <c r="BU74" s="13" t="s">
        <v>105</v>
      </c>
      <c r="BV74" s="13"/>
      <c r="BW74" s="14">
        <f>S74</f>
      </c>
      <c r="BX74" s="14">
        <f>IF(U74="","",U74)</f>
      </c>
      <c r="BZ74" t="s">
        <v>58</v>
      </c>
      <c r="CA74" t="s">
        <v>100</v>
      </c>
      <c r="CB74" t="s">
        <v>101</v>
      </c>
      <c r="CC74" t="s">
        <v>102</v>
      </c>
      <c r="CD74" t="s">
        <v>103</v>
      </c>
      <c r="CE74" t="s">
        <v>104</v>
      </c>
      <c r="CF74" t="s">
        <v>105</v>
      </c>
      <c r="CG74" s="15">
        <f>BY75-BN75</f>
        <v>0</v>
      </c>
      <c r="CH74" s="15">
        <f>IF(CG74&gt;1.5,1.5,CG74)</f>
        <v>0</v>
      </c>
      <c r="CI74" s="184">
        <f>IF(AND(CG75&gt;0,BN75=5,BN75&lt;8),1,0)</f>
        <v>0</v>
      </c>
      <c r="CJ74" s="183">
        <f>IF(AND(CG75&gt;0,BN75=5.5,BN75&lt;8),1,0)</f>
        <v>0</v>
      </c>
      <c r="CK74" s="183">
        <f>IF(AND(CG75&gt;0,BN75=7,BN75&lt;18),1,0)</f>
        <v>0</v>
      </c>
      <c r="CL74" s="186">
        <f>IF(AND(CG75&gt;0,BN75=7.5,BN75&lt;18),1,0)</f>
        <v>0</v>
      </c>
      <c r="CM74" s="186">
        <f>IF(AND(CG75&gt;0,BN75=17,BN75&lt;22),1,0)</f>
        <v>0</v>
      </c>
      <c r="CN74" s="183">
        <f>IF(AND(CG75&gt;0,BN75=17.5,BN75&lt;22),1,0)</f>
        <v>0</v>
      </c>
      <c r="CO74" s="183">
        <f>IF(AND(CG75&gt;0,BN75=21,BN75&lt;24),1,0)</f>
        <v>0</v>
      </c>
      <c r="CP74" s="184">
        <f>IF(AND(CG75&gt;0,BN75=21.5,BN75&lt;24),1,0)</f>
        <v>0</v>
      </c>
      <c r="CQ74" s="185">
        <f>IF(OR(CL74&gt;0,CM74&gt;0),1,0)</f>
        <v>0</v>
      </c>
      <c r="CR74" s="185">
        <f>IF(OR(CJ74&gt;0,CK74&gt;0,CN74&gt;0,CO74&gt;0),2,0)</f>
        <v>0</v>
      </c>
      <c r="CS74" s="185">
        <f>IF(OR(CI74&gt;0,CP74&gt;0),3,0)</f>
        <v>0</v>
      </c>
      <c r="CT74" s="180">
        <f>SUM(CQ74:CS75)</f>
        <v>0</v>
      </c>
      <c r="CU74" s="180">
        <f>IF(CT74=0,BV75,CT74)</f>
        <v>0</v>
      </c>
      <c r="CV74" s="174">
        <f>BN75+CH74</f>
        <v>0</v>
      </c>
      <c r="CW74" s="182">
        <f>IF(AND(CV74&gt;=8,CV74&lt;18),1,0)</f>
        <v>0</v>
      </c>
      <c r="CX74" s="148">
        <f>IF(AND(CV74&gt;=6,CV74&lt;8),1,0)</f>
        <v>0</v>
      </c>
      <c r="CY74" s="148">
        <f>IF(AND(CV74&gt;=18,CV74&lt;22),1,0)</f>
        <v>0</v>
      </c>
      <c r="CZ74" s="182">
        <f>IF(OR(CX74&gt;0,CY74&gt;0),2,0)</f>
        <v>0</v>
      </c>
      <c r="DA74" s="148">
        <f>IF(AND(CV74&gt;=0,CV74&lt;6),1,0)</f>
        <v>1</v>
      </c>
      <c r="DB74" s="148">
        <f>IF(CV74&gt;=22,1,0)</f>
        <v>0</v>
      </c>
      <c r="DC74" s="182">
        <f>IF(OR(DA74&gt;0,DB74&gt;0),3,0)</f>
        <v>3</v>
      </c>
      <c r="DD74" s="148">
        <f>SUM(CW74,CZ74,DC74)</f>
        <v>3</v>
      </c>
      <c r="DE74" s="148">
        <f>IF(OR(DL74&lt;=0.5,DL74=""),"",DD74)</f>
      </c>
      <c r="DF74" s="148"/>
      <c r="DG74" s="174">
        <f>CG74-CH74</f>
        <v>0</v>
      </c>
      <c r="DH74" s="174">
        <f>DG74</f>
        <v>0</v>
      </c>
      <c r="DI74" s="148"/>
      <c r="DJ74" s="148"/>
      <c r="DK74" s="182">
        <f>IF(AND(B72+1=B74,S72=24,U72=0,O74=0,Q74=0),DJ74,DG74)</f>
        <v>0</v>
      </c>
      <c r="DL74" s="148">
        <f>IF(AND(B74+1=B76,S74=24,U74=0,O76=0,Q76=0),IF(CG74+CG76&gt;=1.5,1.5,""),DH74)</f>
        <v>0</v>
      </c>
      <c r="DM74" s="171">
        <f>DO74-DN74</f>
        <v>0</v>
      </c>
      <c r="DN74" s="174">
        <f>BN75</f>
        <v>0</v>
      </c>
      <c r="DO74" s="164">
        <f>BY75</f>
        <v>0</v>
      </c>
      <c r="DP74" s="174">
        <f>DN74+DM74</f>
        <v>0</v>
      </c>
      <c r="DQ74" s="148">
        <f>IF(AND(DN74&lt;=6,DN74&gt;=0),1,IF(AND(DN74&lt;=8,DN74&gt;6),2,IF(AND(DN74&lt;=18,DN74&gt;8),3,IF(AND(DN74&lt;=DP2275&gt;18),4,IF(AND(DN74&lt;=24,DN74&gt;22),5,0)))))</f>
        <v>1</v>
      </c>
      <c r="DR74" s="168">
        <f>IF(DU74&lt;0,CU74,IF(OR(DQ74=1,DQ74=5),3,IF(OR(DQ74=2,DQ74=4),2,1)))</f>
        <v>3</v>
      </c>
      <c r="DS74" s="177">
        <f>CH74</f>
        <v>0</v>
      </c>
      <c r="DT74" s="179">
        <f>IF(DY76=1,IF(AND(DS76&gt;=0.5,DS76&lt;1.5),DS74+DS76,1.5),DS74)</f>
        <v>0</v>
      </c>
      <c r="DU74" s="174">
        <f>ED74-DS74-DN74</f>
        <v>6</v>
      </c>
      <c r="DV74" s="174">
        <f>DM74-DS74-DU74</f>
        <v>-6</v>
      </c>
      <c r="DW74" s="180">
        <f>IF(DU74&lt;=0,DQ74+1,DQ74)</f>
        <v>1</v>
      </c>
      <c r="DX74" s="181">
        <f>IF(OR(DW74=1,DW74=5),3,IF(OR(DW74=2,DW74=4),2,1))</f>
        <v>3</v>
      </c>
      <c r="DY74" s="180">
        <f>IF(AND(B72=B74-1,S72=24,U72=0,O74=0,Q74=0),1,0)</f>
        <v>0</v>
      </c>
      <c r="DZ74" s="174">
        <f>IF(DY74=1,IF(DN72=22.5,0,IF(DN72=23,0.5,IF(DN72=23.5,1,0))),0)</f>
        <v>0</v>
      </c>
      <c r="EA74" s="174">
        <f>IF(DY74=1,EJ74-DZ74,0)</f>
        <v>0</v>
      </c>
      <c r="EB74" s="175">
        <f>IF(DY74=1,EA74+DS74,EJ74)</f>
        <v>0</v>
      </c>
      <c r="EC74" s="176">
        <f>IF(DU74&lt;0,DX74,IF(OR(DW74=1,DW74=5),3,IF(OR(DW74=2,DW74=4),2,1)))</f>
        <v>3</v>
      </c>
      <c r="ED74" s="164">
        <f>IF(DQ74=1,6,IF(DQ74=2,8,IF(DQ74=3,18,IF(DQ74=4,22,IF(DQ74=5,24)))))</f>
        <v>6</v>
      </c>
      <c r="EE74" s="164">
        <f>DN74+CH74</f>
        <v>0</v>
      </c>
      <c r="EF74" s="164">
        <f>DO74</f>
        <v>0</v>
      </c>
      <c r="EG74" s="164">
        <f>IF(DW74=1,6,IF(DW74=2,8,IF(DW74=3,18,IF(DW74=4,22,IF(DW74=5,24)))))</f>
        <v>6</v>
      </c>
      <c r="EH74" s="164">
        <f>IF(EG74&gt;EF74,EI74,0)</f>
        <v>6</v>
      </c>
      <c r="EI74" s="172">
        <f>EG74-EE74</f>
        <v>6</v>
      </c>
      <c r="EJ74" s="166">
        <f>IF(EG74&lt;EF74,EI74,EF74-EE74)</f>
        <v>0</v>
      </c>
      <c r="EK74" s="169">
        <f>IF(DM74-(DS74+EI74)&gt;0,DW74+1,0)</f>
        <v>0</v>
      </c>
      <c r="EL74" s="170">
        <f>IF(OR(EK74=1,EK74=5),3,IF(OR(EK74=2,EK74=4),2,1))</f>
        <v>1</v>
      </c>
      <c r="EM74" s="164">
        <f>DS74+EI74</f>
        <v>6</v>
      </c>
      <c r="EN74" s="164">
        <f>DM74-EM74</f>
        <v>-6</v>
      </c>
      <c r="EO74" s="164" t="b">
        <f>IF(EK74=1,0,IF(EK74=2,6,IF(EK74=3,8,IF(EK74=4,18,IF(EK74=5,22)))))</f>
        <v>0</v>
      </c>
      <c r="EP74" s="164" t="b">
        <f>IF(EK74=1,6,IF(EK74=2,8,IF(EK74=3,18,IF(EK74=4,22,IF(EK74=5,24)))))</f>
        <v>0</v>
      </c>
      <c r="EQ74" s="164">
        <f>EN74+EO74</f>
        <v>-6</v>
      </c>
      <c r="ER74" s="166">
        <f>IF(EN74&lt;0,0,IF(EP74-EO74&lt;EN74,EP74-EO74,EN74))</f>
        <v>0</v>
      </c>
      <c r="ES74" s="167">
        <f>IF(EQ74-EP74&gt;0,EQ74-EP74,0)</f>
        <v>0</v>
      </c>
      <c r="ET74" s="164">
        <f>IF(ES74&gt;0,EP74,0)</f>
        <v>0</v>
      </c>
      <c r="EU74" s="165">
        <f>IF(ET74=6,2,IF(ET74=8,3,IF(ET74=18,4,IF(ET74=22,5,0))))</f>
        <v>0</v>
      </c>
      <c r="EV74" s="170">
        <f>IF(OR(EU74=1,EU74=5),3,IF(OR(EU74=2,EU74=4),2,1))</f>
        <v>1</v>
      </c>
      <c r="EW74" s="171">
        <f>IF(X74="",0,X74)+IF(Z74="",0,Z74)+IF(AB74="",0,AB74)+IF(AD74="",0,AD74)</f>
        <v>0</v>
      </c>
      <c r="EX74" s="171">
        <f>DM74</f>
        <v>0</v>
      </c>
      <c r="EY74" s="148" t="str">
        <f>IF(EW74=EX74,"一致","不一致")</f>
        <v>一致</v>
      </c>
      <c r="EZ74" s="148" t="str">
        <f>IF(AND(B72+1=B74,S72=24,U72=0,O74=0,Q74=0),IF(EW72+EW74=EX72+EX74,"前行と合わせて一致","前行と合わせて不一致"),"非該当")</f>
        <v>非該当</v>
      </c>
      <c r="FA74" s="90">
        <f>IF(((FD74*60+FE74)-(FB74*60+FC74))-((I74*60+K74)-(E74*60+G74))&gt;15,"エラー","")</f>
      </c>
      <c r="FB74" s="88" t="str">
        <f>IF(E74="","0",IF(G74&gt;=45,E74+1,E74))</f>
        <v>0</v>
      </c>
      <c r="FC74" t="str">
        <f>IF(G74="","0",IF(AND(G74&gt;=0,G74&lt;15),0,IF(AND(G74&gt;=15,G74&lt;30),30,IF(AND(G74&gt;=30,G74&lt;45),30,IF(AND(G74&gt;=45,G74&lt;=59),0)))))</f>
        <v>0</v>
      </c>
      <c r="FD74" t="str">
        <f>IF(I74="","0",IF(K74&gt;=45,I74+1,I74))</f>
        <v>0</v>
      </c>
      <c r="FE74" t="str">
        <f>IF(K74="","0",IF(AND(K74&gt;=0,K74&lt;15),0,IF(AND(K74&gt;=15,K74&lt;30),30,IF(AND(K74&gt;=30,K74&lt;45),30,IF(AND(K74&gt;=45,K74&lt;=59),0)))))</f>
        <v>0</v>
      </c>
    </row>
    <row r="75" spans="1:158" ht="10.5" customHeight="1" thickBot="1">
      <c r="A75" s="238"/>
      <c r="B75" s="227"/>
      <c r="C75" s="220"/>
      <c r="D75" s="221"/>
      <c r="E75" s="220"/>
      <c r="F75" s="223"/>
      <c r="G75" s="225"/>
      <c r="H75" s="211"/>
      <c r="I75" s="220"/>
      <c r="J75" s="223"/>
      <c r="K75" s="225"/>
      <c r="L75" s="223"/>
      <c r="M75" s="236"/>
      <c r="N75" s="215"/>
      <c r="O75" s="206"/>
      <c r="P75" s="204"/>
      <c r="Q75" s="206"/>
      <c r="R75" s="200"/>
      <c r="S75" s="202"/>
      <c r="T75" s="204"/>
      <c r="U75" s="206"/>
      <c r="V75" s="208"/>
      <c r="W75" s="209"/>
      <c r="X75" s="196"/>
      <c r="Y75" s="197"/>
      <c r="Z75" s="196"/>
      <c r="AA75" s="198"/>
      <c r="AB75" s="196"/>
      <c r="AC75" s="198"/>
      <c r="AD75" s="187"/>
      <c r="AE75" s="231"/>
      <c r="AF75" s="232"/>
      <c r="AG75" s="233"/>
      <c r="AH75" s="234"/>
      <c r="AI75" s="234"/>
      <c r="AJ75" s="44"/>
      <c r="AK75" s="44"/>
      <c r="AL75" s="44"/>
      <c r="AM75" s="44"/>
      <c r="AN75" s="194"/>
      <c r="AO75" s="194"/>
      <c r="AP75" s="194"/>
      <c r="AQ75" s="44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L75" s="33">
        <f>BL74</f>
      </c>
      <c r="BM75" s="34">
        <f>IF(BM74="","",BM74/60)</f>
      </c>
      <c r="BN75" s="34">
        <f>SUM(BL75:BM75)</f>
        <v>0</v>
      </c>
      <c r="BO75" s="35">
        <f>IF(AND(BN75&gt;=8,BN75&lt;18),1,0)</f>
        <v>0</v>
      </c>
      <c r="BP75" s="13">
        <f>IF(AND(BL75&gt;=6,BL75&lt;8),1,0)</f>
        <v>0</v>
      </c>
      <c r="BQ75" s="13">
        <f>IF(AND(BL75&gt;=18,BL75&lt;22),1,0)</f>
        <v>0</v>
      </c>
      <c r="BR75" s="35">
        <f>IF(OR(BP75&gt;0,BQ75&gt;0),1,0)</f>
        <v>0</v>
      </c>
      <c r="BS75" s="13">
        <f>IF(AND(BL75&gt;=0,BL75&lt;6),1,0)</f>
        <v>0</v>
      </c>
      <c r="BT75" s="13">
        <f>IF(AND(BL75&gt;=22,BL75&lt;=24),1,0)</f>
        <v>0</v>
      </c>
      <c r="BU75" s="35">
        <f>IF(OR(BS75&gt;0,BT75&gt;0),1,0)</f>
        <v>0</v>
      </c>
      <c r="BV75" s="36">
        <f>IF(OR(BO75&gt;0),1,IF(BR75&gt;0,2,IF(BU75=0,0,3)))</f>
        <v>0</v>
      </c>
      <c r="BW75">
        <f>BW74</f>
      </c>
      <c r="BX75">
        <f>IF(BX74="","",BX74/60)</f>
      </c>
      <c r="BY75" s="4">
        <f>SUM(BW75:BX75)</f>
        <v>0</v>
      </c>
      <c r="BZ75" s="37">
        <f>IF(AND(BW75&gt;=8,BW75&lt;18),1,0)</f>
        <v>0</v>
      </c>
      <c r="CA75">
        <f>IF(AND(BW75&gt;=6,BW75&lt;8),1,0)</f>
        <v>0</v>
      </c>
      <c r="CB75">
        <f>IF(AND(BW75&gt;=18,BW75&lt;22),1,0)</f>
        <v>0</v>
      </c>
      <c r="CC75" s="37">
        <f>IF(OR(CA75&gt;0,CB75&gt;0),1,0)</f>
        <v>0</v>
      </c>
      <c r="CD75">
        <f>IF(AND(BW75&gt;=0,BW75&lt;6),1,0)</f>
        <v>0</v>
      </c>
      <c r="CE75">
        <f>IF(BX75&gt;=22,1,0)</f>
        <v>1</v>
      </c>
      <c r="CF75" s="37">
        <f>IF(OR(CD75&gt;0,CE75&gt;0),1,0)</f>
        <v>1</v>
      </c>
      <c r="CG75" s="38">
        <f>IF(CG74&gt;=1.5,1,0)</f>
        <v>0</v>
      </c>
      <c r="CH75" s="15"/>
      <c r="CI75" s="184"/>
      <c r="CJ75" s="183"/>
      <c r="CK75" s="183"/>
      <c r="CL75" s="186"/>
      <c r="CM75" s="186"/>
      <c r="CN75" s="183"/>
      <c r="CO75" s="183"/>
      <c r="CP75" s="184"/>
      <c r="CQ75" s="185"/>
      <c r="CR75" s="185"/>
      <c r="CS75" s="185"/>
      <c r="CT75" s="148"/>
      <c r="CU75" s="180"/>
      <c r="CV75" s="174"/>
      <c r="CW75" s="182"/>
      <c r="CX75" s="148"/>
      <c r="CY75" s="148"/>
      <c r="CZ75" s="182"/>
      <c r="DA75" s="148"/>
      <c r="DB75" s="148"/>
      <c r="DC75" s="182"/>
      <c r="DD75" s="148"/>
      <c r="DE75" s="148"/>
      <c r="DF75" s="148"/>
      <c r="DG75" s="148"/>
      <c r="DH75" s="174"/>
      <c r="DI75" s="148"/>
      <c r="DJ75" s="148"/>
      <c r="DK75" s="182"/>
      <c r="DL75" s="148"/>
      <c r="DM75" s="148"/>
      <c r="DN75" s="148"/>
      <c r="DO75" s="164"/>
      <c r="DP75" s="174"/>
      <c r="DQ75" s="148"/>
      <c r="DR75" s="168"/>
      <c r="DS75" s="178"/>
      <c r="DT75" s="179"/>
      <c r="DU75" s="174"/>
      <c r="DV75" s="174"/>
      <c r="DW75" s="180"/>
      <c r="DX75" s="181"/>
      <c r="DY75" s="180"/>
      <c r="DZ75" s="174"/>
      <c r="EA75" s="174"/>
      <c r="EB75" s="175"/>
      <c r="EC75" s="176"/>
      <c r="ED75" s="164"/>
      <c r="EE75" s="164"/>
      <c r="EF75" s="164"/>
      <c r="EG75" s="164"/>
      <c r="EH75" s="164"/>
      <c r="EI75" s="172"/>
      <c r="EJ75" s="166"/>
      <c r="EK75" s="169"/>
      <c r="EL75" s="170"/>
      <c r="EM75" s="164"/>
      <c r="EN75" s="164"/>
      <c r="EO75" s="164"/>
      <c r="EP75" s="164"/>
      <c r="EQ75" s="164"/>
      <c r="ER75" s="166"/>
      <c r="ES75" s="168"/>
      <c r="ET75" s="164"/>
      <c r="EU75" s="165"/>
      <c r="EV75" s="170"/>
      <c r="EW75" s="148"/>
      <c r="EX75" s="148"/>
      <c r="EY75" s="148"/>
      <c r="EZ75" s="148"/>
      <c r="FA75" s="90">
        <f>IF(((FD74*60+FE74)-(FB74*60+FC74))-((I74*60+K74)-(E74*60+G74))&lt;-14,"エラー","")</f>
      </c>
      <c r="FB75" s="88"/>
    </row>
    <row r="76" spans="1:161" ht="10.5" customHeight="1" thickBot="1">
      <c r="A76" s="237"/>
      <c r="B76" s="226"/>
      <c r="C76" s="218"/>
      <c r="D76" s="219"/>
      <c r="E76" s="222"/>
      <c r="F76" s="205" t="s">
        <v>98</v>
      </c>
      <c r="G76" s="224"/>
      <c r="H76" s="210" t="s">
        <v>99</v>
      </c>
      <c r="I76" s="222"/>
      <c r="J76" s="205" t="s">
        <v>98</v>
      </c>
      <c r="K76" s="224"/>
      <c r="L76" s="205" t="s">
        <v>99</v>
      </c>
      <c r="M76" s="235"/>
      <c r="N76" s="214"/>
      <c r="O76" s="205">
        <f>IF(E76="","",IF(G76&gt;=45,E76+1,E76))</f>
      </c>
      <c r="P76" s="203" t="s">
        <v>98</v>
      </c>
      <c r="Q76" s="205">
        <f>IF(G76="","",IF(AND(G76&gt;=0,G76&lt;15),0,IF(AND(G76&gt;=15,G76&lt;30),30,IF(AND(G76&gt;=30,G76&lt;45),30,IF(AND(G76&gt;=45,G76&lt;=59),0)))))</f>
      </c>
      <c r="R76" s="199" t="s">
        <v>99</v>
      </c>
      <c r="S76" s="201">
        <f>IF(I76="","",IF(K76&gt;=45,I76+1,I76))</f>
      </c>
      <c r="T76" s="203" t="s">
        <v>98</v>
      </c>
      <c r="U76" s="205">
        <f>IF(K76="","",IF(AND(K76&gt;=0,K76&lt;15),0,IF(AND(K76&gt;=15,K76&lt;30),30,IF(AND(K76&gt;=30,K76&lt;45),30,IF(AND(K76&gt;=45,K76&lt;=59),0)))))</f>
      </c>
      <c r="V76" s="207" t="s">
        <v>99</v>
      </c>
      <c r="W76" s="209">
        <f>IF(AND(B74=B76-1,S74=24,U74=0,O76=0,Q76=0),"",IF(AND(O76="",Q76="",S76="",U76=""),"",DR76))</f>
      </c>
      <c r="X76" s="196">
        <f>IF(AND(B74+1=B76,S74=24,U74=0,O76=0,Q76=0),"",IF(AND(B76+1=B78,S76=24,U76=0,O78=0,Q78=0),IF(DT76&lt;1.5,DT76,1.5),IF(CH76=0,"",CH76)))</f>
      </c>
      <c r="Y76" s="197">
        <f>IF(AND(DY76=1,EB76=0.5),DR76,IF(AND(EB76&gt;0.5,EB76&lt;1),"",IF(EB76&lt;=0,"",EC76)))</f>
      </c>
      <c r="Z76" s="196">
        <f>IF(Y76="","",IF(DY76=1,IF(EB76&lt;=0,"",EB76),EJ76))</f>
      </c>
      <c r="AA76" s="198">
        <f>IF(ER76&lt;=0,"",IF(DX76=EK76,IF(OR(DX76=0,EK76=0),"",EL76),EL76))</f>
      </c>
      <c r="AB76" s="196">
        <f>IF(OR(AA76="",ER76=0),"",ER76)</f>
      </c>
      <c r="AC76" s="198">
        <f>IF(OR(EK76=EU76,EU76=0,EK76=0),"",EV76)</f>
      </c>
      <c r="AD76" s="187">
        <f>IF(AC76&gt;0,IF(ES76=0,"",ES76),"")</f>
      </c>
      <c r="AE76" s="228">
        <f>IF(FA76="エラー","実績エラー","")</f>
      </c>
      <c r="AF76" s="229"/>
      <c r="AG76" s="230"/>
      <c r="AH76" s="234">
        <f>IF(AND(FA77="エラー",U76&lt;&gt;""),"実績エラー","")</f>
      </c>
      <c r="AI76" s="234"/>
      <c r="AJ76" s="44"/>
      <c r="AK76" s="44"/>
      <c r="AL76" s="44"/>
      <c r="AM76" s="44"/>
      <c r="AN76" s="194">
        <f>SUM(M76:N77)</f>
        <v>0</v>
      </c>
      <c r="AO76" s="195">
        <f>SUM(X76,Z76,AB76,AD76)</f>
        <v>0</v>
      </c>
      <c r="AP76" s="194">
        <f>IF(AN76=AO76,0,1)</f>
        <v>0</v>
      </c>
      <c r="AQ76" s="44"/>
      <c r="AS76" s="148">
        <f>IF(W76=1,IF(X76=0.5,1,0),0)</f>
        <v>0</v>
      </c>
      <c r="AT76" s="148">
        <f>IF(W76=2,IF(X76=0.5,1,0),0)</f>
        <v>0</v>
      </c>
      <c r="AU76" s="148">
        <f>IF(W76=3,IF(X76=0.5,1,0),0)</f>
        <v>0</v>
      </c>
      <c r="AV76" s="148">
        <f>IF(W76=1,IF(X76=1,1,0),0)</f>
        <v>0</v>
      </c>
      <c r="AW76" s="148">
        <f>IF(W76=2,IF(X76=1,1,0),0)</f>
        <v>0</v>
      </c>
      <c r="AX76" s="148">
        <f>IF(W76=3,IF(X76=1,1,0),0)</f>
        <v>0</v>
      </c>
      <c r="AY76" s="148">
        <f>IF(W76=1,IF(X76=1.5,1,0),0)</f>
        <v>0</v>
      </c>
      <c r="AZ76" s="148">
        <f>IF(W76=2,IF(X76=1.5,1,0),0)</f>
        <v>0</v>
      </c>
      <c r="BA76" s="148">
        <f>IF(W76=3,IF(X76=1.5,1,0),0)</f>
        <v>0</v>
      </c>
      <c r="BB76" s="148">
        <f>IF(Y76=1,IF(Z76&gt;0,Z76/0.5,0),0)</f>
        <v>0</v>
      </c>
      <c r="BC76" s="148">
        <f>IF(Y76=2,IF(Z76&gt;0,Z76/0.5,0),0)</f>
        <v>0</v>
      </c>
      <c r="BD76" s="148">
        <f>IF(Y76=3,IF(Z76&gt;0,Z76/0.5,0),0)</f>
        <v>0</v>
      </c>
      <c r="BE76" s="148">
        <f>IF(AA76=1,IF(AB76&gt;0,AB76/0.5,0),0)</f>
        <v>0</v>
      </c>
      <c r="BF76" s="148">
        <f>IF(AA76=2,IF(AB76&gt;0,AB76/0.5,0),0)</f>
        <v>0</v>
      </c>
      <c r="BG76" s="148">
        <f>IF(AA76=3,IF(AB76&gt;0,AB76/0.5,0),0)</f>
        <v>0</v>
      </c>
      <c r="BH76" s="148">
        <f>IF(AC76=1,IF(AD76&gt;0,AD76/0.5,0),0)</f>
        <v>0</v>
      </c>
      <c r="BI76" s="148">
        <f>IF(AC76=2,IF(AD76&gt;0,AD76/0.5,0),0)</f>
        <v>0</v>
      </c>
      <c r="BJ76" s="148">
        <f>IF(AC76=3,IF(AD76&gt;0,AD76/0.5,0),0)</f>
        <v>0</v>
      </c>
      <c r="BL76" s="12">
        <f>IF(O76="","",O76)</f>
      </c>
      <c r="BM76" s="12">
        <f>IF(Q76="","",Q76)</f>
      </c>
      <c r="BN76" s="13"/>
      <c r="BO76" s="13" t="s">
        <v>58</v>
      </c>
      <c r="BP76" s="13" t="s">
        <v>100</v>
      </c>
      <c r="BQ76" s="13" t="s">
        <v>101</v>
      </c>
      <c r="BR76" s="13" t="s">
        <v>102</v>
      </c>
      <c r="BS76" s="13" t="s">
        <v>103</v>
      </c>
      <c r="BT76" s="13" t="s">
        <v>104</v>
      </c>
      <c r="BU76" s="13" t="s">
        <v>105</v>
      </c>
      <c r="BV76" s="13"/>
      <c r="BW76" s="14">
        <f>S76</f>
      </c>
      <c r="BX76" s="14">
        <f>IF(U76="","",U76)</f>
      </c>
      <c r="BZ76" t="s">
        <v>58</v>
      </c>
      <c r="CA76" t="s">
        <v>100</v>
      </c>
      <c r="CB76" t="s">
        <v>101</v>
      </c>
      <c r="CC76" t="s">
        <v>102</v>
      </c>
      <c r="CD76" t="s">
        <v>103</v>
      </c>
      <c r="CE76" t="s">
        <v>104</v>
      </c>
      <c r="CF76" t="s">
        <v>105</v>
      </c>
      <c r="CG76" s="15">
        <f>BY77-BN77</f>
        <v>0</v>
      </c>
      <c r="CH76" s="15">
        <f>IF(CG76&gt;1.5,1.5,CG76)</f>
        <v>0</v>
      </c>
      <c r="CI76" s="184">
        <f>IF(AND(CG77&gt;0,BN77=5,BN77&lt;8),1,0)</f>
        <v>0</v>
      </c>
      <c r="CJ76" s="183">
        <f>IF(AND(CG77&gt;0,BN77=5.5,BN77&lt;8),1,0)</f>
        <v>0</v>
      </c>
      <c r="CK76" s="183">
        <f>IF(AND(CG77&gt;0,BN77=7,BN77&lt;18),1,0)</f>
        <v>0</v>
      </c>
      <c r="CL76" s="186">
        <f>IF(AND(CG77&gt;0,BN77=7.5,BN77&lt;18),1,0)</f>
        <v>0</v>
      </c>
      <c r="CM76" s="186">
        <f>IF(AND(CG77&gt;0,BN77=17,BN77&lt;22),1,0)</f>
        <v>0</v>
      </c>
      <c r="CN76" s="183">
        <f>IF(AND(CG77&gt;0,BN77=17.5,BN77&lt;22),1,0)</f>
        <v>0</v>
      </c>
      <c r="CO76" s="183">
        <f>IF(AND(CG77&gt;0,BN77=21,BN77&lt;24),1,0)</f>
        <v>0</v>
      </c>
      <c r="CP76" s="184">
        <f>IF(AND(CG77&gt;0,BN77=21.5,BN77&lt;24),1,0)</f>
        <v>0</v>
      </c>
      <c r="CQ76" s="185">
        <f>IF(OR(CL76&gt;0,CM76&gt;0),1,0)</f>
        <v>0</v>
      </c>
      <c r="CR76" s="185">
        <f>IF(OR(CJ76&gt;0,CK76&gt;0,CN76&gt;0,CO76&gt;0),2,0)</f>
        <v>0</v>
      </c>
      <c r="CS76" s="185">
        <f>IF(OR(CI76&gt;0,CP76&gt;0),3,0)</f>
        <v>0</v>
      </c>
      <c r="CT76" s="180">
        <f>SUM(CQ76:CS77)</f>
        <v>0</v>
      </c>
      <c r="CU76" s="180">
        <f>IF(CT76=0,BV77,CT76)</f>
        <v>0</v>
      </c>
      <c r="CV76" s="174">
        <f>BN77+CH76</f>
        <v>0</v>
      </c>
      <c r="CW76" s="182">
        <f>IF(AND(CV76&gt;=8,CV76&lt;18),1,0)</f>
        <v>0</v>
      </c>
      <c r="CX76" s="148">
        <f>IF(AND(CV76&gt;=6,CV76&lt;8),1,0)</f>
        <v>0</v>
      </c>
      <c r="CY76" s="148">
        <f>IF(AND(CV76&gt;=18,CV76&lt;22),1,0)</f>
        <v>0</v>
      </c>
      <c r="CZ76" s="182">
        <f>IF(OR(CX76&gt;0,CY76&gt;0),2,0)</f>
        <v>0</v>
      </c>
      <c r="DA76" s="148">
        <f>IF(AND(CV76&gt;=0,CV76&lt;6),1,0)</f>
        <v>1</v>
      </c>
      <c r="DB76" s="148">
        <f>IF(CV76&gt;=22,1,0)</f>
        <v>0</v>
      </c>
      <c r="DC76" s="182">
        <f>IF(OR(DA76&gt;0,DB76&gt;0),3,0)</f>
        <v>3</v>
      </c>
      <c r="DD76" s="148">
        <f>SUM(CW76,CZ76,DC76)</f>
        <v>3</v>
      </c>
      <c r="DE76" s="148">
        <f>IF(OR(DL76&lt;=0.5,DL76=""),"",DD76)</f>
      </c>
      <c r="DF76" s="148"/>
      <c r="DG76" s="174">
        <f>CG76-CH76</f>
        <v>0</v>
      </c>
      <c r="DH76" s="174">
        <f>DG76</f>
        <v>0</v>
      </c>
      <c r="DI76" s="148"/>
      <c r="DJ76" s="148"/>
      <c r="DK76" s="182">
        <f>IF(AND(B74+1=B76,S74=24,U74=0,O76=0,Q76=0),DJ76,DG76)</f>
        <v>0</v>
      </c>
      <c r="DL76" s="148">
        <f>IF(AND(B76+1=B78,S76=24,U76=0,O78=0,Q78=0),IF(CG76+CG78&gt;=1.5,1.5,""),DH76)</f>
        <v>0</v>
      </c>
      <c r="DM76" s="171">
        <f>DO76-DN76</f>
        <v>0</v>
      </c>
      <c r="DN76" s="174">
        <f>BN77</f>
        <v>0</v>
      </c>
      <c r="DO76" s="164">
        <f>BY77</f>
        <v>0</v>
      </c>
      <c r="DP76" s="174">
        <f>DN76+DM76</f>
        <v>0</v>
      </c>
      <c r="DQ76" s="148">
        <f>IF(AND(DN76&lt;=6,DN76&gt;=0),1,IF(AND(DN76&lt;=8,DN76&gt;6),2,IF(AND(DN76&lt;=18,DN76&gt;8),3,IF(AND(DN76&lt;=DP2277&gt;18),4,IF(AND(DN76&lt;=24,DN76&gt;22),5,0)))))</f>
        <v>1</v>
      </c>
      <c r="DR76" s="168">
        <f>IF(DU76&lt;0,CU76,IF(OR(DQ76=1,DQ76=5),3,IF(OR(DQ76=2,DQ76=4),2,1)))</f>
        <v>3</v>
      </c>
      <c r="DS76" s="177">
        <f>CH76</f>
        <v>0</v>
      </c>
      <c r="DT76" s="179">
        <f>IF(DY78=1,IF(AND(DS78&gt;=0.5,DS78&lt;1.5),DS76+DS78,1.5),DS76)</f>
        <v>0</v>
      </c>
      <c r="DU76" s="174">
        <f>ED76-DS76-DN76</f>
        <v>6</v>
      </c>
      <c r="DV76" s="174">
        <f>DM76-DS76-DU76</f>
        <v>-6</v>
      </c>
      <c r="DW76" s="180">
        <f>IF(DU76&lt;=0,DQ76+1,DQ76)</f>
        <v>1</v>
      </c>
      <c r="DX76" s="181">
        <f>IF(OR(DW76=1,DW76=5),3,IF(OR(DW76=2,DW76=4),2,1))</f>
        <v>3</v>
      </c>
      <c r="DY76" s="180">
        <f>IF(AND(B74=B76-1,S74=24,U74=0,O76=0,Q76=0),1,0)</f>
        <v>0</v>
      </c>
      <c r="DZ76" s="174">
        <f>IF(DY76=1,IF(DN74=22.5,0,IF(DN74=23,0.5,IF(DN74=23.5,1,0))),0)</f>
        <v>0</v>
      </c>
      <c r="EA76" s="174">
        <f>IF(DY76=1,EJ76-DZ76,0)</f>
        <v>0</v>
      </c>
      <c r="EB76" s="175">
        <f>IF(DY76=1,EA76+DS76,EJ76)</f>
        <v>0</v>
      </c>
      <c r="EC76" s="176">
        <f>IF(DU76&lt;0,DX76,IF(OR(DW76=1,DW76=5),3,IF(OR(DW76=2,DW76=4),2,1)))</f>
        <v>3</v>
      </c>
      <c r="ED76" s="164">
        <f>IF(DQ76=1,6,IF(DQ76=2,8,IF(DQ76=3,18,IF(DQ76=4,22,IF(DQ76=5,24)))))</f>
        <v>6</v>
      </c>
      <c r="EE76" s="164">
        <f>DN76+CH76</f>
        <v>0</v>
      </c>
      <c r="EF76" s="164">
        <f>DO76</f>
        <v>0</v>
      </c>
      <c r="EG76" s="164">
        <f>IF(DW76=1,6,IF(DW76=2,8,IF(DW76=3,18,IF(DW76=4,22,IF(DW76=5,24)))))</f>
        <v>6</v>
      </c>
      <c r="EH76" s="164">
        <f>IF(EG76&gt;EF76,EI76,0)</f>
        <v>6</v>
      </c>
      <c r="EI76" s="172">
        <f>EG76-EE76</f>
        <v>6</v>
      </c>
      <c r="EJ76" s="166">
        <f>IF(EG76&lt;EF76,EI76,EF76-EE76)</f>
        <v>0</v>
      </c>
      <c r="EK76" s="169">
        <f>IF(DM76-(DS76+EI76)&gt;0,DW76+1,0)</f>
        <v>0</v>
      </c>
      <c r="EL76" s="170">
        <f>IF(OR(EK76=1,EK76=5),3,IF(OR(EK76=2,EK76=4),2,1))</f>
        <v>1</v>
      </c>
      <c r="EM76" s="164">
        <f>DS76+EI76</f>
        <v>6</v>
      </c>
      <c r="EN76" s="164">
        <f>DM76-EM76</f>
        <v>-6</v>
      </c>
      <c r="EO76" s="164" t="b">
        <f>IF(EK76=1,0,IF(EK76=2,6,IF(EK76=3,8,IF(EK76=4,18,IF(EK76=5,22)))))</f>
        <v>0</v>
      </c>
      <c r="EP76" s="164" t="b">
        <f>IF(EK76=1,6,IF(EK76=2,8,IF(EK76=3,18,IF(EK76=4,22,IF(EK76=5,24)))))</f>
        <v>0</v>
      </c>
      <c r="EQ76" s="164">
        <f>EN76+EO76</f>
        <v>-6</v>
      </c>
      <c r="ER76" s="166">
        <f>IF(EN76&lt;0,0,IF(EP76-EO76&lt;EN76,EP76-EO76,EN76))</f>
        <v>0</v>
      </c>
      <c r="ES76" s="167">
        <f>IF(EQ76-EP76&gt;0,EQ76-EP76,0)</f>
        <v>0</v>
      </c>
      <c r="ET76" s="164">
        <f>IF(ES76&gt;0,EP76,0)</f>
        <v>0</v>
      </c>
      <c r="EU76" s="165">
        <f>IF(ET76=6,2,IF(ET76=8,3,IF(ET76=18,4,IF(ET76=22,5,0))))</f>
        <v>0</v>
      </c>
      <c r="EV76" s="170">
        <f>IF(OR(EU76=1,EU76=5),3,IF(OR(EU76=2,EU76=4),2,1))</f>
        <v>1</v>
      </c>
      <c r="EW76" s="171">
        <f>IF(X76="",0,X76)+IF(Z76="",0,Z76)+IF(AB76="",0,AB76)+IF(AD76="",0,AD76)</f>
        <v>0</v>
      </c>
      <c r="EX76" s="171">
        <f>DM76</f>
        <v>0</v>
      </c>
      <c r="EY76" s="148" t="str">
        <f>IF(EW76=EX76,"一致","不一致")</f>
        <v>一致</v>
      </c>
      <c r="EZ76" s="148" t="str">
        <f>IF(AND(B74+1=B76,S74=24,U74=0,O76=0,Q76=0),IF(EW74+EW76=EX74+EX76,"前行と合わせて一致","前行と合わせて不一致"),"非該当")</f>
        <v>非該当</v>
      </c>
      <c r="FA76" s="90">
        <f>IF(((FD76*60+FE76)-(FB76*60+FC76))-((I76*60+K76)-(E76*60+G76))&gt;15,"エラー","")</f>
      </c>
      <c r="FB76" s="88" t="str">
        <f>IF(E76="","0",IF(G76&gt;=45,E76+1,E76))</f>
        <v>0</v>
      </c>
      <c r="FC76" t="str">
        <f>IF(G76="","0",IF(AND(G76&gt;=0,G76&lt;15),0,IF(AND(G76&gt;=15,G76&lt;30),30,IF(AND(G76&gt;=30,G76&lt;45),30,IF(AND(G76&gt;=45,G76&lt;=59),0)))))</f>
        <v>0</v>
      </c>
      <c r="FD76" t="str">
        <f>IF(I76="","0",IF(K76&gt;=45,I76+1,I76))</f>
        <v>0</v>
      </c>
      <c r="FE76" t="str">
        <f>IF(K76="","0",IF(AND(K76&gt;=0,K76&lt;15),0,IF(AND(K76&gt;=15,K76&lt;30),30,IF(AND(K76&gt;=30,K76&lt;45),30,IF(AND(K76&gt;=45,K76&lt;=59),0)))))</f>
        <v>0</v>
      </c>
    </row>
    <row r="77" spans="1:158" ht="10.5" customHeight="1" thickBot="1">
      <c r="A77" s="238"/>
      <c r="B77" s="227"/>
      <c r="C77" s="220"/>
      <c r="D77" s="221"/>
      <c r="E77" s="220"/>
      <c r="F77" s="223"/>
      <c r="G77" s="225"/>
      <c r="H77" s="211"/>
      <c r="I77" s="220"/>
      <c r="J77" s="223"/>
      <c r="K77" s="225"/>
      <c r="L77" s="223"/>
      <c r="M77" s="236"/>
      <c r="N77" s="215"/>
      <c r="O77" s="206"/>
      <c r="P77" s="204"/>
      <c r="Q77" s="206"/>
      <c r="R77" s="200"/>
      <c r="S77" s="202"/>
      <c r="T77" s="204"/>
      <c r="U77" s="206"/>
      <c r="V77" s="208"/>
      <c r="W77" s="209"/>
      <c r="X77" s="196"/>
      <c r="Y77" s="197"/>
      <c r="Z77" s="196"/>
      <c r="AA77" s="198"/>
      <c r="AB77" s="196"/>
      <c r="AC77" s="198"/>
      <c r="AD77" s="187"/>
      <c r="AE77" s="231"/>
      <c r="AF77" s="232"/>
      <c r="AG77" s="233"/>
      <c r="AH77" s="234"/>
      <c r="AI77" s="234"/>
      <c r="AJ77" s="44"/>
      <c r="AK77" s="44"/>
      <c r="AL77" s="44"/>
      <c r="AM77" s="44"/>
      <c r="AN77" s="194"/>
      <c r="AO77" s="194"/>
      <c r="AP77" s="194"/>
      <c r="AQ77" s="44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L77" s="33">
        <f>BL76</f>
      </c>
      <c r="BM77" s="34">
        <f>IF(BM76="","",BM76/60)</f>
      </c>
      <c r="BN77" s="34">
        <f>SUM(BL77:BM77)</f>
        <v>0</v>
      </c>
      <c r="BO77" s="35">
        <f>IF(AND(BN77&gt;=8,BN77&lt;18),1,0)</f>
        <v>0</v>
      </c>
      <c r="BP77" s="13">
        <f>IF(AND(BL77&gt;=6,BL77&lt;8),1,0)</f>
        <v>0</v>
      </c>
      <c r="BQ77" s="13">
        <f>IF(AND(BL77&gt;=18,BL77&lt;22),1,0)</f>
        <v>0</v>
      </c>
      <c r="BR77" s="35">
        <f>IF(OR(BP77&gt;0,BQ77&gt;0),1,0)</f>
        <v>0</v>
      </c>
      <c r="BS77" s="13">
        <f>IF(AND(BL77&gt;=0,BL77&lt;6),1,0)</f>
        <v>0</v>
      </c>
      <c r="BT77" s="13">
        <f>IF(AND(BL77&gt;=22,BL77&lt;=24),1,0)</f>
        <v>0</v>
      </c>
      <c r="BU77" s="35">
        <f>IF(OR(BS77&gt;0,BT77&gt;0),1,0)</f>
        <v>0</v>
      </c>
      <c r="BV77" s="36">
        <f>IF(OR(BO77&gt;0),1,IF(BR77&gt;0,2,IF(BU77=0,0,3)))</f>
        <v>0</v>
      </c>
      <c r="BW77">
        <f>BW76</f>
      </c>
      <c r="BX77">
        <f>IF(BX76="","",BX76/60)</f>
      </c>
      <c r="BY77" s="4">
        <f>SUM(BW77:BX77)</f>
        <v>0</v>
      </c>
      <c r="BZ77" s="37">
        <f>IF(AND(BW77&gt;=8,BW77&lt;18),1,0)</f>
        <v>0</v>
      </c>
      <c r="CA77">
        <f>IF(AND(BW77&gt;=6,BW77&lt;8),1,0)</f>
        <v>0</v>
      </c>
      <c r="CB77">
        <f>IF(AND(BW77&gt;=18,BW77&lt;22),1,0)</f>
        <v>0</v>
      </c>
      <c r="CC77" s="37">
        <f>IF(OR(CA77&gt;0,CB77&gt;0),1,0)</f>
        <v>0</v>
      </c>
      <c r="CD77">
        <f>IF(AND(BW77&gt;=0,BW77&lt;6),1,0)</f>
        <v>0</v>
      </c>
      <c r="CE77">
        <f>IF(BX77&gt;=22,1,0)</f>
        <v>1</v>
      </c>
      <c r="CF77" s="37">
        <f>IF(OR(CD77&gt;0,CE77&gt;0),1,0)</f>
        <v>1</v>
      </c>
      <c r="CG77" s="38">
        <f>IF(CG76&gt;=1.5,1,0)</f>
        <v>0</v>
      </c>
      <c r="CH77" s="15"/>
      <c r="CI77" s="184"/>
      <c r="CJ77" s="183"/>
      <c r="CK77" s="183"/>
      <c r="CL77" s="186"/>
      <c r="CM77" s="186"/>
      <c r="CN77" s="183"/>
      <c r="CO77" s="183"/>
      <c r="CP77" s="184"/>
      <c r="CQ77" s="185"/>
      <c r="CR77" s="185"/>
      <c r="CS77" s="185"/>
      <c r="CT77" s="148"/>
      <c r="CU77" s="180"/>
      <c r="CV77" s="174"/>
      <c r="CW77" s="182"/>
      <c r="CX77" s="148"/>
      <c r="CY77" s="148"/>
      <c r="CZ77" s="182"/>
      <c r="DA77" s="148"/>
      <c r="DB77" s="148"/>
      <c r="DC77" s="182"/>
      <c r="DD77" s="148"/>
      <c r="DE77" s="148"/>
      <c r="DF77" s="148"/>
      <c r="DG77" s="148"/>
      <c r="DH77" s="174"/>
      <c r="DI77" s="148"/>
      <c r="DJ77" s="148"/>
      <c r="DK77" s="182"/>
      <c r="DL77" s="148"/>
      <c r="DM77" s="148"/>
      <c r="DN77" s="148"/>
      <c r="DO77" s="164"/>
      <c r="DP77" s="174"/>
      <c r="DQ77" s="148"/>
      <c r="DR77" s="168"/>
      <c r="DS77" s="178"/>
      <c r="DT77" s="179"/>
      <c r="DU77" s="174"/>
      <c r="DV77" s="174"/>
      <c r="DW77" s="180"/>
      <c r="DX77" s="181"/>
      <c r="DY77" s="180"/>
      <c r="DZ77" s="174"/>
      <c r="EA77" s="174"/>
      <c r="EB77" s="175"/>
      <c r="EC77" s="176"/>
      <c r="ED77" s="164"/>
      <c r="EE77" s="164"/>
      <c r="EF77" s="164"/>
      <c r="EG77" s="164"/>
      <c r="EH77" s="164"/>
      <c r="EI77" s="172"/>
      <c r="EJ77" s="166"/>
      <c r="EK77" s="169"/>
      <c r="EL77" s="170"/>
      <c r="EM77" s="164"/>
      <c r="EN77" s="164"/>
      <c r="EO77" s="164"/>
      <c r="EP77" s="164"/>
      <c r="EQ77" s="164"/>
      <c r="ER77" s="166"/>
      <c r="ES77" s="168"/>
      <c r="ET77" s="164"/>
      <c r="EU77" s="165"/>
      <c r="EV77" s="170"/>
      <c r="EW77" s="148"/>
      <c r="EX77" s="148"/>
      <c r="EY77" s="148"/>
      <c r="EZ77" s="148"/>
      <c r="FA77" s="90">
        <f>IF(((FD76*60+FE76)-(FB76*60+FC76))-((I76*60+K76)-(E76*60+G76))&lt;-14,"エラー","")</f>
      </c>
      <c r="FB77" s="88"/>
    </row>
    <row r="78" spans="1:161" ht="10.5" customHeight="1" thickBot="1">
      <c r="A78" s="237"/>
      <c r="B78" s="226"/>
      <c r="C78" s="218"/>
      <c r="D78" s="219"/>
      <c r="E78" s="222"/>
      <c r="F78" s="205" t="s">
        <v>98</v>
      </c>
      <c r="G78" s="224"/>
      <c r="H78" s="210" t="s">
        <v>99</v>
      </c>
      <c r="I78" s="222"/>
      <c r="J78" s="205" t="s">
        <v>98</v>
      </c>
      <c r="K78" s="224"/>
      <c r="L78" s="205" t="s">
        <v>99</v>
      </c>
      <c r="M78" s="235"/>
      <c r="N78" s="214"/>
      <c r="O78" s="205">
        <f>IF(E78="","",IF(G78&gt;=45,E78+1,E78))</f>
      </c>
      <c r="P78" s="203" t="s">
        <v>98</v>
      </c>
      <c r="Q78" s="205">
        <f>IF(G78="","",IF(AND(G78&gt;=0,G78&lt;15),0,IF(AND(G78&gt;=15,G78&lt;30),30,IF(AND(G78&gt;=30,G78&lt;45),30,IF(AND(G78&gt;=45,G78&lt;=59),0)))))</f>
      </c>
      <c r="R78" s="199" t="s">
        <v>99</v>
      </c>
      <c r="S78" s="201">
        <f>IF(I78="","",IF(K78&gt;=45,I78+1,I78))</f>
      </c>
      <c r="T78" s="203" t="s">
        <v>98</v>
      </c>
      <c r="U78" s="205">
        <f>IF(K78="","",IF(AND(K78&gt;=0,K78&lt;15),0,IF(AND(K78&gt;=15,K78&lt;30),30,IF(AND(K78&gt;=30,K78&lt;45),30,IF(AND(K78&gt;=45,K78&lt;=59),0)))))</f>
      </c>
      <c r="V78" s="207" t="s">
        <v>99</v>
      </c>
      <c r="W78" s="209">
        <f>IF(AND(B76=B78-1,S76=24,U76=0,O78=0,Q78=0),"",IF(AND(O78="",Q78="",S78="",U78=""),"",DR78))</f>
      </c>
      <c r="X78" s="196">
        <f>IF(AND(B76+1=B78,S76=24,U76=0,O78=0,Q78=0),"",IF(AND(B78+1=B80,S78=24,U78=0,O80=0,Q80=0),IF(DT78&lt;1.5,DT78,1.5),IF(CH78=0,"",CH78)))</f>
      </c>
      <c r="Y78" s="197">
        <f>IF(AND(DY78=1,EB78=0.5),DR78,IF(AND(EB78&gt;0.5,EB78&lt;1),"",IF(EB78&lt;=0,"",EC78)))</f>
      </c>
      <c r="Z78" s="196">
        <f>IF(Y78="","",IF(DY78=1,IF(EB78&lt;=0,"",EB78),EJ78))</f>
      </c>
      <c r="AA78" s="198">
        <f>IF(ER78&lt;=0,"",IF(DX78=EK78,IF(OR(DX78=0,EK78=0),"",EL78),EL78))</f>
      </c>
      <c r="AB78" s="196">
        <f>IF(OR(AA78="",ER78=0),"",ER78)</f>
      </c>
      <c r="AC78" s="198">
        <f>IF(OR(EK78=EU78,EU78=0,EK78=0),"",EV78)</f>
      </c>
      <c r="AD78" s="187">
        <f>IF(AC78&gt;0,IF(ES78=0,"",ES78),"")</f>
      </c>
      <c r="AE78" s="228">
        <f>IF(FA78="エラー","実績エラー","")</f>
      </c>
      <c r="AF78" s="229"/>
      <c r="AG78" s="230"/>
      <c r="AH78" s="234">
        <f>IF(AND(FA79="エラー",U78&lt;&gt;""),"実績エラー","")</f>
      </c>
      <c r="AI78" s="234"/>
      <c r="AJ78" s="44"/>
      <c r="AK78" s="44"/>
      <c r="AL78" s="44"/>
      <c r="AM78" s="44"/>
      <c r="AN78" s="194">
        <f>SUM(M78:N79)</f>
        <v>0</v>
      </c>
      <c r="AO78" s="195">
        <f>SUM(X78,Z78,AB78,AD78)</f>
        <v>0</v>
      </c>
      <c r="AP78" s="194">
        <f>IF(AN78=AO78,0,1)</f>
        <v>0</v>
      </c>
      <c r="AQ78" s="44"/>
      <c r="AS78" s="148">
        <f>IF(W78=1,IF(X78=0.5,1,0),0)</f>
        <v>0</v>
      </c>
      <c r="AT78" s="148">
        <f>IF(W78=2,IF(X78=0.5,1,0),0)</f>
        <v>0</v>
      </c>
      <c r="AU78" s="148">
        <f>IF(W78=3,IF(X78=0.5,1,0),0)</f>
        <v>0</v>
      </c>
      <c r="AV78" s="148">
        <f>IF(W78=1,IF(X78=1,1,0),0)</f>
        <v>0</v>
      </c>
      <c r="AW78" s="148">
        <f>IF(W78=2,IF(X78=1,1,0),0)</f>
        <v>0</v>
      </c>
      <c r="AX78" s="148">
        <f>IF(W78=3,IF(X78=1,1,0),0)</f>
        <v>0</v>
      </c>
      <c r="AY78" s="148">
        <f>IF(W78=1,IF(X78=1.5,1,0),0)</f>
        <v>0</v>
      </c>
      <c r="AZ78" s="148">
        <f>IF(W78=2,IF(X78=1.5,1,0),0)</f>
        <v>0</v>
      </c>
      <c r="BA78" s="148">
        <f>IF(W78=3,IF(X78=1.5,1,0),0)</f>
        <v>0</v>
      </c>
      <c r="BB78" s="148">
        <f>IF(Y78=1,IF(Z78&gt;0,Z78/0.5,0),0)</f>
        <v>0</v>
      </c>
      <c r="BC78" s="148">
        <f>IF(Y78=2,IF(Z78&gt;0,Z78/0.5,0),0)</f>
        <v>0</v>
      </c>
      <c r="BD78" s="148">
        <f>IF(Y78=3,IF(Z78&gt;0,Z78/0.5,0),0)</f>
        <v>0</v>
      </c>
      <c r="BE78" s="148">
        <f>IF(AA78=1,IF(AB78&gt;0,AB78/0.5,0),0)</f>
        <v>0</v>
      </c>
      <c r="BF78" s="148">
        <f>IF(AA78=2,IF(AB78&gt;0,AB78/0.5,0),0)</f>
        <v>0</v>
      </c>
      <c r="BG78" s="148">
        <f>IF(AA78=3,IF(AB78&gt;0,AB78/0.5,0),0)</f>
        <v>0</v>
      </c>
      <c r="BH78" s="148">
        <f>IF(AC78=1,IF(AD78&gt;0,AD78/0.5,0),0)</f>
        <v>0</v>
      </c>
      <c r="BI78" s="148">
        <f>IF(AC78=2,IF(AD78&gt;0,AD78/0.5,0),0)</f>
        <v>0</v>
      </c>
      <c r="BJ78" s="148">
        <f>IF(AC78=3,IF(AD78&gt;0,AD78/0.5,0),0)</f>
        <v>0</v>
      </c>
      <c r="BL78" s="12">
        <f>IF(O78="","",O78)</f>
      </c>
      <c r="BM78" s="12">
        <f>IF(Q78="","",Q78)</f>
      </c>
      <c r="BN78" s="13"/>
      <c r="BO78" s="13" t="s">
        <v>58</v>
      </c>
      <c r="BP78" s="13" t="s">
        <v>100</v>
      </c>
      <c r="BQ78" s="13" t="s">
        <v>101</v>
      </c>
      <c r="BR78" s="13" t="s">
        <v>102</v>
      </c>
      <c r="BS78" s="13" t="s">
        <v>103</v>
      </c>
      <c r="BT78" s="13" t="s">
        <v>104</v>
      </c>
      <c r="BU78" s="13" t="s">
        <v>105</v>
      </c>
      <c r="BV78" s="13"/>
      <c r="BW78" s="14">
        <f>S78</f>
      </c>
      <c r="BX78" s="14">
        <f>IF(U78="","",U78)</f>
      </c>
      <c r="BZ78" t="s">
        <v>58</v>
      </c>
      <c r="CA78" t="s">
        <v>100</v>
      </c>
      <c r="CB78" t="s">
        <v>101</v>
      </c>
      <c r="CC78" t="s">
        <v>102</v>
      </c>
      <c r="CD78" t="s">
        <v>103</v>
      </c>
      <c r="CE78" t="s">
        <v>104</v>
      </c>
      <c r="CF78" t="s">
        <v>105</v>
      </c>
      <c r="CG78" s="15">
        <f>BY79-BN79</f>
        <v>0</v>
      </c>
      <c r="CH78" s="15">
        <f>IF(CG78&gt;1.5,1.5,CG78)</f>
        <v>0</v>
      </c>
      <c r="CI78" s="184">
        <f>IF(AND(CG79&gt;0,BN79=5,BN79&lt;8),1,0)</f>
        <v>0</v>
      </c>
      <c r="CJ78" s="183">
        <f>IF(AND(CG79&gt;0,BN79=5.5,BN79&lt;8),1,0)</f>
        <v>0</v>
      </c>
      <c r="CK78" s="183">
        <f>IF(AND(CG79&gt;0,BN79=7,BN79&lt;18),1,0)</f>
        <v>0</v>
      </c>
      <c r="CL78" s="186">
        <f>IF(AND(CG79&gt;0,BN79=7.5,BN79&lt;18),1,0)</f>
        <v>0</v>
      </c>
      <c r="CM78" s="186">
        <f>IF(AND(CG79&gt;0,BN79=17,BN79&lt;22),1,0)</f>
        <v>0</v>
      </c>
      <c r="CN78" s="183">
        <f>IF(AND(CG79&gt;0,BN79=17.5,BN79&lt;22),1,0)</f>
        <v>0</v>
      </c>
      <c r="CO78" s="183">
        <f>IF(AND(CG79&gt;0,BN79=21,BN79&lt;24),1,0)</f>
        <v>0</v>
      </c>
      <c r="CP78" s="184">
        <f>IF(AND(CG79&gt;0,BN79=21.5,BN79&lt;24),1,0)</f>
        <v>0</v>
      </c>
      <c r="CQ78" s="185">
        <f>IF(OR(CL78&gt;0,CM78&gt;0),1,0)</f>
        <v>0</v>
      </c>
      <c r="CR78" s="185">
        <f>IF(OR(CJ78&gt;0,CK78&gt;0,CN78&gt;0,CO78&gt;0),2,0)</f>
        <v>0</v>
      </c>
      <c r="CS78" s="185">
        <f>IF(OR(CI78&gt;0,CP78&gt;0),3,0)</f>
        <v>0</v>
      </c>
      <c r="CT78" s="180">
        <f>SUM(CQ78:CS79)</f>
        <v>0</v>
      </c>
      <c r="CU78" s="180">
        <f>IF(CT78=0,BV79,CT78)</f>
        <v>0</v>
      </c>
      <c r="CV78" s="174">
        <f>BN79+CH78</f>
        <v>0</v>
      </c>
      <c r="CW78" s="182">
        <f>IF(AND(CV78&gt;=8,CV78&lt;18),1,0)</f>
        <v>0</v>
      </c>
      <c r="CX78" s="148">
        <f>IF(AND(CV78&gt;=6,CV78&lt;8),1,0)</f>
        <v>0</v>
      </c>
      <c r="CY78" s="148">
        <f>IF(AND(CV78&gt;=18,CV78&lt;22),1,0)</f>
        <v>0</v>
      </c>
      <c r="CZ78" s="182">
        <f>IF(OR(CX78&gt;0,CY78&gt;0),2,0)</f>
        <v>0</v>
      </c>
      <c r="DA78" s="148">
        <f>IF(AND(CV78&gt;=0,CV78&lt;6),1,0)</f>
        <v>1</v>
      </c>
      <c r="DB78" s="148">
        <f>IF(CV78&gt;=22,1,0)</f>
        <v>0</v>
      </c>
      <c r="DC78" s="182">
        <f>IF(OR(DA78&gt;0,DB78&gt;0),3,0)</f>
        <v>3</v>
      </c>
      <c r="DD78" s="148">
        <f>SUM(CW78,CZ78,DC78)</f>
        <v>3</v>
      </c>
      <c r="DE78" s="148">
        <f>IF(OR(DL78&lt;=0.5,DL78=""),"",DD78)</f>
      </c>
      <c r="DF78" s="148"/>
      <c r="DG78" s="174">
        <f>CG78-CH78</f>
        <v>0</v>
      </c>
      <c r="DH78" s="174">
        <f>DG78</f>
        <v>0</v>
      </c>
      <c r="DI78" s="148"/>
      <c r="DJ78" s="148"/>
      <c r="DK78" s="182">
        <f>IF(AND(B76+1=B78,S76=24,U76=0,O78=0,Q78=0),DJ78,DG78)</f>
        <v>0</v>
      </c>
      <c r="DL78" s="148">
        <f>IF(AND(B78+1=B80,S78=24,U78=0,O80=0,Q80=0),IF(CG78+CG80&gt;=1.5,1.5,""),DH78)</f>
        <v>0</v>
      </c>
      <c r="DM78" s="171">
        <f>DO78-DN78</f>
        <v>0</v>
      </c>
      <c r="DN78" s="174">
        <f>BN79</f>
        <v>0</v>
      </c>
      <c r="DO78" s="164">
        <f>BY79</f>
        <v>0</v>
      </c>
      <c r="DP78" s="174">
        <f>DN78+DM78</f>
        <v>0</v>
      </c>
      <c r="DQ78" s="148">
        <f>IF(AND(DN78&lt;=6,DN78&gt;=0),1,IF(AND(DN78&lt;=8,DN78&gt;6),2,IF(AND(DN78&lt;=18,DN78&gt;8),3,IF(AND(DN78&lt;=DP2279&gt;18),4,IF(AND(DN78&lt;=24,DN78&gt;22),5,0)))))</f>
        <v>1</v>
      </c>
      <c r="DR78" s="168">
        <f>IF(DU78&lt;0,CU78,IF(OR(DQ78=1,DQ78=5),3,IF(OR(DQ78=2,DQ78=4),2,1)))</f>
        <v>3</v>
      </c>
      <c r="DS78" s="177">
        <f>CH78</f>
        <v>0</v>
      </c>
      <c r="DT78" s="179">
        <f>IF(DY80=1,IF(AND(DS80&gt;=0.5,DS80&lt;1.5),DS78+DS80,1.5),DS78)</f>
        <v>0</v>
      </c>
      <c r="DU78" s="174">
        <f>ED78-DS78-DN78</f>
        <v>6</v>
      </c>
      <c r="DV78" s="174">
        <f>DM78-DS78-DU78</f>
        <v>-6</v>
      </c>
      <c r="DW78" s="180">
        <f>IF(DU78&lt;=0,DQ78+1,DQ78)</f>
        <v>1</v>
      </c>
      <c r="DX78" s="181">
        <f>IF(OR(DW78=1,DW78=5),3,IF(OR(DW78=2,DW78=4),2,1))</f>
        <v>3</v>
      </c>
      <c r="DY78" s="180">
        <f>IF(AND(B76=B78-1,S76=24,U76=0,O78=0,Q78=0),1,0)</f>
        <v>0</v>
      </c>
      <c r="DZ78" s="174">
        <f>IF(DY78=1,IF(DN76=22.5,0,IF(DN76=23,0.5,IF(DN76=23.5,1,0))),0)</f>
        <v>0</v>
      </c>
      <c r="EA78" s="174">
        <f>IF(DY78=1,EJ78-DZ78,0)</f>
        <v>0</v>
      </c>
      <c r="EB78" s="175">
        <f>IF(DY78=1,EA78+DS78,EJ78)</f>
        <v>0</v>
      </c>
      <c r="EC78" s="176">
        <f>IF(DU78&lt;0,DX78,IF(OR(DW78=1,DW78=5),3,IF(OR(DW78=2,DW78=4),2,1)))</f>
        <v>3</v>
      </c>
      <c r="ED78" s="164">
        <f>IF(DQ78=1,6,IF(DQ78=2,8,IF(DQ78=3,18,IF(DQ78=4,22,IF(DQ78=5,24)))))</f>
        <v>6</v>
      </c>
      <c r="EE78" s="164">
        <f>DN78+CH78</f>
        <v>0</v>
      </c>
      <c r="EF78" s="164">
        <f>DO78</f>
        <v>0</v>
      </c>
      <c r="EG78" s="164">
        <f>IF(DW78=1,6,IF(DW78=2,8,IF(DW78=3,18,IF(DW78=4,22,IF(DW78=5,24)))))</f>
        <v>6</v>
      </c>
      <c r="EH78" s="164">
        <f>IF(EG78&gt;EF78,EI78,0)</f>
        <v>6</v>
      </c>
      <c r="EI78" s="172">
        <f>EG78-EE78</f>
        <v>6</v>
      </c>
      <c r="EJ78" s="166">
        <f>IF(EG78&lt;EF78,EI78,EF78-EE78)</f>
        <v>0</v>
      </c>
      <c r="EK78" s="169">
        <f>IF(DM78-(DS78+EI78)&gt;0,DW78+1,0)</f>
        <v>0</v>
      </c>
      <c r="EL78" s="170">
        <f>IF(OR(EK78=1,EK78=5),3,IF(OR(EK78=2,EK78=4),2,1))</f>
        <v>1</v>
      </c>
      <c r="EM78" s="164">
        <f>DS78+EI78</f>
        <v>6</v>
      </c>
      <c r="EN78" s="164">
        <f>DM78-EM78</f>
        <v>-6</v>
      </c>
      <c r="EO78" s="164" t="b">
        <f>IF(EK78=1,0,IF(EK78=2,6,IF(EK78=3,8,IF(EK78=4,18,IF(EK78=5,22)))))</f>
        <v>0</v>
      </c>
      <c r="EP78" s="164" t="b">
        <f>IF(EK78=1,6,IF(EK78=2,8,IF(EK78=3,18,IF(EK78=4,22,IF(EK78=5,24)))))</f>
        <v>0</v>
      </c>
      <c r="EQ78" s="164">
        <f>EN78+EO78</f>
        <v>-6</v>
      </c>
      <c r="ER78" s="166">
        <f>IF(EN78&lt;0,0,IF(EP78-EO78&lt;EN78,EP78-EO78,EN78))</f>
        <v>0</v>
      </c>
      <c r="ES78" s="167">
        <f>IF(EQ78-EP78&gt;0,EQ78-EP78,0)</f>
        <v>0</v>
      </c>
      <c r="ET78" s="164">
        <f>IF(ES78&gt;0,EP78,0)</f>
        <v>0</v>
      </c>
      <c r="EU78" s="165">
        <f>IF(ET78=6,2,IF(ET78=8,3,IF(ET78=18,4,IF(ET78=22,5,0))))</f>
        <v>0</v>
      </c>
      <c r="EV78" s="170">
        <f>IF(OR(EU78=1,EU78=5),3,IF(OR(EU78=2,EU78=4),2,1))</f>
        <v>1</v>
      </c>
      <c r="EW78" s="171">
        <f>IF(X78="",0,X78)+IF(Z78="",0,Z78)+IF(AB78="",0,AB78)+IF(AD78="",0,AD78)</f>
        <v>0</v>
      </c>
      <c r="EX78" s="171">
        <f>DM78</f>
        <v>0</v>
      </c>
      <c r="EY78" s="148" t="str">
        <f>IF(EW78=EX78,"一致","不一致")</f>
        <v>一致</v>
      </c>
      <c r="EZ78" s="148" t="str">
        <f>IF(AND(B76+1=B78,S76=24,U76=0,O78=0,Q78=0),IF(EW76+EW78=EX76+EX78,"前行と合わせて一致","前行と合わせて不一致"),"非該当")</f>
        <v>非該当</v>
      </c>
      <c r="FA78" s="90">
        <f>IF(((FD78*60+FE78)-(FB78*60+FC78))-((I78*60+K78)-(E78*60+G78))&gt;15,"エラー","")</f>
      </c>
      <c r="FB78" s="88" t="str">
        <f>IF(E78="","0",IF(G78&gt;=45,E78+1,E78))</f>
        <v>0</v>
      </c>
      <c r="FC78" t="str">
        <f>IF(G78="","0",IF(AND(G78&gt;=0,G78&lt;15),0,IF(AND(G78&gt;=15,G78&lt;30),30,IF(AND(G78&gt;=30,G78&lt;45),30,IF(AND(G78&gt;=45,G78&lt;=59),0)))))</f>
        <v>0</v>
      </c>
      <c r="FD78" t="str">
        <f>IF(I78="","0",IF(K78&gt;=45,I78+1,I78))</f>
        <v>0</v>
      </c>
      <c r="FE78" t="str">
        <f>IF(K78="","0",IF(AND(K78&gt;=0,K78&lt;15),0,IF(AND(K78&gt;=15,K78&lt;30),30,IF(AND(K78&gt;=30,K78&lt;45),30,IF(AND(K78&gt;=45,K78&lt;=59),0)))))</f>
        <v>0</v>
      </c>
    </row>
    <row r="79" spans="1:158" ht="10.5" customHeight="1" thickBot="1">
      <c r="A79" s="238"/>
      <c r="B79" s="227"/>
      <c r="C79" s="220"/>
      <c r="D79" s="221"/>
      <c r="E79" s="220"/>
      <c r="F79" s="223"/>
      <c r="G79" s="225"/>
      <c r="H79" s="211"/>
      <c r="I79" s="220"/>
      <c r="J79" s="223"/>
      <c r="K79" s="225"/>
      <c r="L79" s="223"/>
      <c r="M79" s="236"/>
      <c r="N79" s="215"/>
      <c r="O79" s="206"/>
      <c r="P79" s="204"/>
      <c r="Q79" s="206"/>
      <c r="R79" s="200"/>
      <c r="S79" s="202"/>
      <c r="T79" s="204"/>
      <c r="U79" s="206"/>
      <c r="V79" s="208"/>
      <c r="W79" s="209"/>
      <c r="X79" s="196"/>
      <c r="Y79" s="197"/>
      <c r="Z79" s="196"/>
      <c r="AA79" s="198"/>
      <c r="AB79" s="196"/>
      <c r="AC79" s="198"/>
      <c r="AD79" s="187"/>
      <c r="AE79" s="231"/>
      <c r="AF79" s="232"/>
      <c r="AG79" s="233"/>
      <c r="AH79" s="234"/>
      <c r="AI79" s="234"/>
      <c r="AJ79" s="44"/>
      <c r="AK79" s="44"/>
      <c r="AL79" s="44"/>
      <c r="AM79" s="44"/>
      <c r="AN79" s="194"/>
      <c r="AO79" s="194"/>
      <c r="AP79" s="194"/>
      <c r="AQ79" s="44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L79" s="33">
        <f>BL78</f>
      </c>
      <c r="BM79" s="34">
        <f>IF(BM78="","",BM78/60)</f>
      </c>
      <c r="BN79" s="34">
        <f>SUM(BL79:BM79)</f>
        <v>0</v>
      </c>
      <c r="BO79" s="35">
        <f>IF(AND(BN79&gt;=8,BN79&lt;18),1,0)</f>
        <v>0</v>
      </c>
      <c r="BP79" s="13">
        <f>IF(AND(BL79&gt;=6,BL79&lt;8),1,0)</f>
        <v>0</v>
      </c>
      <c r="BQ79" s="13">
        <f>IF(AND(BL79&gt;=18,BL79&lt;22),1,0)</f>
        <v>0</v>
      </c>
      <c r="BR79" s="35">
        <f>IF(OR(BP79&gt;0,BQ79&gt;0),1,0)</f>
        <v>0</v>
      </c>
      <c r="BS79" s="13">
        <f>IF(AND(BL79&gt;=0,BL79&lt;6),1,0)</f>
        <v>0</v>
      </c>
      <c r="BT79" s="13">
        <f>IF(AND(BL79&gt;=22,BL79&lt;=24),1,0)</f>
        <v>0</v>
      </c>
      <c r="BU79" s="35">
        <f>IF(OR(BS79&gt;0,BT79&gt;0),1,0)</f>
        <v>0</v>
      </c>
      <c r="BV79" s="36">
        <f>IF(OR(BO79&gt;0),1,IF(BR79&gt;0,2,IF(BU79=0,0,3)))</f>
        <v>0</v>
      </c>
      <c r="BW79">
        <f>BW78</f>
      </c>
      <c r="BX79">
        <f>IF(BX78="","",BX78/60)</f>
      </c>
      <c r="BY79" s="4">
        <f>SUM(BW79:BX79)</f>
        <v>0</v>
      </c>
      <c r="BZ79" s="37">
        <f>IF(AND(BW79&gt;=8,BW79&lt;18),1,0)</f>
        <v>0</v>
      </c>
      <c r="CA79">
        <f>IF(AND(BW79&gt;=6,BW79&lt;8),1,0)</f>
        <v>0</v>
      </c>
      <c r="CB79">
        <f>IF(AND(BW79&gt;=18,BW79&lt;22),1,0)</f>
        <v>0</v>
      </c>
      <c r="CC79" s="37">
        <f>IF(OR(CA79&gt;0,CB79&gt;0),1,0)</f>
        <v>0</v>
      </c>
      <c r="CD79">
        <f>IF(AND(BW79&gt;=0,BW79&lt;6),1,0)</f>
        <v>0</v>
      </c>
      <c r="CE79">
        <f>IF(BX79&gt;=22,1,0)</f>
        <v>1</v>
      </c>
      <c r="CF79" s="37">
        <f>IF(OR(CD79&gt;0,CE79&gt;0),1,0)</f>
        <v>1</v>
      </c>
      <c r="CG79" s="38">
        <f>IF(CG78&gt;=1.5,1,0)</f>
        <v>0</v>
      </c>
      <c r="CH79" s="15"/>
      <c r="CI79" s="184"/>
      <c r="CJ79" s="183"/>
      <c r="CK79" s="183"/>
      <c r="CL79" s="186"/>
      <c r="CM79" s="186"/>
      <c r="CN79" s="183"/>
      <c r="CO79" s="183"/>
      <c r="CP79" s="184"/>
      <c r="CQ79" s="185"/>
      <c r="CR79" s="185"/>
      <c r="CS79" s="185"/>
      <c r="CT79" s="148"/>
      <c r="CU79" s="180"/>
      <c r="CV79" s="174"/>
      <c r="CW79" s="182"/>
      <c r="CX79" s="148"/>
      <c r="CY79" s="148"/>
      <c r="CZ79" s="182"/>
      <c r="DA79" s="148"/>
      <c r="DB79" s="148"/>
      <c r="DC79" s="182"/>
      <c r="DD79" s="148"/>
      <c r="DE79" s="148"/>
      <c r="DF79" s="148"/>
      <c r="DG79" s="148"/>
      <c r="DH79" s="174"/>
      <c r="DI79" s="148"/>
      <c r="DJ79" s="148"/>
      <c r="DK79" s="182"/>
      <c r="DL79" s="148"/>
      <c r="DM79" s="148"/>
      <c r="DN79" s="148"/>
      <c r="DO79" s="164"/>
      <c r="DP79" s="174"/>
      <c r="DQ79" s="148"/>
      <c r="DR79" s="168"/>
      <c r="DS79" s="178"/>
      <c r="DT79" s="179"/>
      <c r="DU79" s="174"/>
      <c r="DV79" s="174"/>
      <c r="DW79" s="180"/>
      <c r="DX79" s="181"/>
      <c r="DY79" s="180"/>
      <c r="DZ79" s="174"/>
      <c r="EA79" s="174"/>
      <c r="EB79" s="175"/>
      <c r="EC79" s="176"/>
      <c r="ED79" s="164"/>
      <c r="EE79" s="164"/>
      <c r="EF79" s="164"/>
      <c r="EG79" s="164"/>
      <c r="EH79" s="164"/>
      <c r="EI79" s="172"/>
      <c r="EJ79" s="166"/>
      <c r="EK79" s="169"/>
      <c r="EL79" s="170"/>
      <c r="EM79" s="164"/>
      <c r="EN79" s="164"/>
      <c r="EO79" s="164"/>
      <c r="EP79" s="164"/>
      <c r="EQ79" s="164"/>
      <c r="ER79" s="166"/>
      <c r="ES79" s="168"/>
      <c r="ET79" s="164"/>
      <c r="EU79" s="165"/>
      <c r="EV79" s="170"/>
      <c r="EW79" s="148"/>
      <c r="EX79" s="148"/>
      <c r="EY79" s="148"/>
      <c r="EZ79" s="148"/>
      <c r="FA79" s="90">
        <f>IF(((FD78*60+FE78)-(FB78*60+FC78))-((I78*60+K78)-(E78*60+G78))&lt;-14,"エラー","")</f>
      </c>
      <c r="FB79" s="88"/>
    </row>
    <row r="80" spans="1:161" ht="10.5" customHeight="1" thickBot="1">
      <c r="A80" s="237"/>
      <c r="B80" s="226"/>
      <c r="C80" s="218"/>
      <c r="D80" s="219"/>
      <c r="E80" s="222"/>
      <c r="F80" s="205" t="s">
        <v>98</v>
      </c>
      <c r="G80" s="224"/>
      <c r="H80" s="210" t="s">
        <v>99</v>
      </c>
      <c r="I80" s="222"/>
      <c r="J80" s="205" t="s">
        <v>98</v>
      </c>
      <c r="K80" s="224"/>
      <c r="L80" s="205" t="s">
        <v>99</v>
      </c>
      <c r="M80" s="235"/>
      <c r="N80" s="214"/>
      <c r="O80" s="205">
        <f>IF(E80="","",IF(G80&gt;=45,E80+1,E80))</f>
      </c>
      <c r="P80" s="203" t="s">
        <v>98</v>
      </c>
      <c r="Q80" s="205">
        <f>IF(G80="","",IF(AND(G80&gt;=0,G80&lt;15),0,IF(AND(G80&gt;=15,G80&lt;30),30,IF(AND(G80&gt;=30,G80&lt;45),30,IF(AND(G80&gt;=45,G80&lt;=59),0)))))</f>
      </c>
      <c r="R80" s="199" t="s">
        <v>99</v>
      </c>
      <c r="S80" s="201">
        <f>IF(I80="","",IF(K80&gt;=45,I80+1,I80))</f>
      </c>
      <c r="T80" s="203" t="s">
        <v>98</v>
      </c>
      <c r="U80" s="205">
        <f>IF(K80="","",IF(AND(K80&gt;=0,K80&lt;15),0,IF(AND(K80&gt;=15,K80&lt;30),30,IF(AND(K80&gt;=30,K80&lt;45),30,IF(AND(K80&gt;=45,K80&lt;=59),0)))))</f>
      </c>
      <c r="V80" s="207" t="s">
        <v>99</v>
      </c>
      <c r="W80" s="209">
        <f>IF(AND(B78=B80-1,S78=24,U78=0,O80=0,Q80=0),"",IF(AND(O80="",Q80="",S80="",U80=""),"",DR80))</f>
      </c>
      <c r="X80" s="196">
        <f>IF(AND(B78+1=B80,S78=24,U78=0,O80=0,Q80=0),"",IF(AND(B80+1=B87,S80=24,U80=0,O87=0,Q87=0),IF(DT80&lt;1.5,DT80,1.5),IF(CH80=0,"",CH80)))</f>
      </c>
      <c r="Y80" s="197">
        <f>IF(AND(DY80=1,EB80=0.5),DR80,IF(AND(EB80&gt;0.5,EB80&lt;1),"",IF(EB80&lt;=0,"",EC80)))</f>
      </c>
      <c r="Z80" s="196">
        <f>IF(Y80="","",IF(DY80=1,IF(EB80&lt;=0,"",EB80),EJ80))</f>
      </c>
      <c r="AA80" s="198">
        <f>IF(ER80&lt;=0,"",IF(DX80=EK80,IF(OR(DX80=0,EK80=0),"",EL80),EL80))</f>
      </c>
      <c r="AB80" s="196">
        <f>IF(OR(AA80="",ER80=0),"",ER80)</f>
      </c>
      <c r="AC80" s="198">
        <f>IF(OR(EK80=EU80,EU80=0,EK80=0),"",EV80)</f>
      </c>
      <c r="AD80" s="187">
        <f>IF(AC80&gt;0,IF(ES80=0,"",ES80),"")</f>
      </c>
      <c r="AE80" s="228">
        <f>IF(FA80="エラー","実績エラー","")</f>
      </c>
      <c r="AF80" s="229"/>
      <c r="AG80" s="230"/>
      <c r="AH80" s="234">
        <f>IF(AND(FA81="エラー",U80&lt;&gt;""),"実績エラー","")</f>
      </c>
      <c r="AI80" s="234"/>
      <c r="AJ80" s="44"/>
      <c r="AK80" s="44"/>
      <c r="AL80" s="44"/>
      <c r="AM80" s="44"/>
      <c r="AN80" s="194">
        <f>SUM(M80:N81)</f>
        <v>0</v>
      </c>
      <c r="AO80" s="195">
        <f>SUM(X80,Z80,AB80,AD80)</f>
        <v>0</v>
      </c>
      <c r="AP80" s="194">
        <f>IF(AN80=AO80,0,1)</f>
        <v>0</v>
      </c>
      <c r="AQ80" s="44"/>
      <c r="AS80" s="148">
        <f>IF(W80=1,IF(X80=0.5,1,0),0)</f>
        <v>0</v>
      </c>
      <c r="AT80" s="148">
        <f>IF(W80=2,IF(X80=0.5,1,0),0)</f>
        <v>0</v>
      </c>
      <c r="AU80" s="148">
        <f>IF(W80=3,IF(X80=0.5,1,0),0)</f>
        <v>0</v>
      </c>
      <c r="AV80" s="148">
        <f>IF(W80=1,IF(X80=1,1,0),0)</f>
        <v>0</v>
      </c>
      <c r="AW80" s="148">
        <f>IF(W80=2,IF(X80=1,1,0),0)</f>
        <v>0</v>
      </c>
      <c r="AX80" s="148">
        <f>IF(W80=3,IF(X80=1,1,0),0)</f>
        <v>0</v>
      </c>
      <c r="AY80" s="148">
        <f>IF(W80=1,IF(X80=1.5,1,0),0)</f>
        <v>0</v>
      </c>
      <c r="AZ80" s="148">
        <f>IF(W80=2,IF(X80=1.5,1,0),0)</f>
        <v>0</v>
      </c>
      <c r="BA80" s="148">
        <f>IF(W80=3,IF(X80=1.5,1,0),0)</f>
        <v>0</v>
      </c>
      <c r="BB80" s="148">
        <f>IF(Y80=1,IF(Z80&gt;0,Z80/0.5,0),0)</f>
        <v>0</v>
      </c>
      <c r="BC80" s="148">
        <f>IF(Y80=2,IF(Z80&gt;0,Z80/0.5,0),0)</f>
        <v>0</v>
      </c>
      <c r="BD80" s="148">
        <f>IF(Y80=3,IF(Z80&gt;0,Z80/0.5,0),0)</f>
        <v>0</v>
      </c>
      <c r="BE80" s="148">
        <f>IF(AA80=1,IF(AB80&gt;0,AB80/0.5,0),0)</f>
        <v>0</v>
      </c>
      <c r="BF80" s="148">
        <f>IF(AA80=2,IF(AB80&gt;0,AB80/0.5,0),0)</f>
        <v>0</v>
      </c>
      <c r="BG80" s="148">
        <f>IF(AA80=3,IF(AB80&gt;0,AB80/0.5,0),0)</f>
        <v>0</v>
      </c>
      <c r="BH80" s="148">
        <f>IF(AC80=1,IF(AD80&gt;0,AD80/0.5,0),0)</f>
        <v>0</v>
      </c>
      <c r="BI80" s="148">
        <f>IF(AC80=2,IF(AD80&gt;0,AD80/0.5,0),0)</f>
        <v>0</v>
      </c>
      <c r="BJ80" s="148">
        <f>IF(AC80=3,IF(AD80&gt;0,AD80/0.5,0),0)</f>
        <v>0</v>
      </c>
      <c r="BL80" s="12">
        <f>IF(O80="","",O80)</f>
      </c>
      <c r="BM80" s="12">
        <f>IF(Q80="","",Q80)</f>
      </c>
      <c r="BN80" s="13"/>
      <c r="BO80" s="13" t="s">
        <v>58</v>
      </c>
      <c r="BP80" s="13" t="s">
        <v>100</v>
      </c>
      <c r="BQ80" s="13" t="s">
        <v>101</v>
      </c>
      <c r="BR80" s="13" t="s">
        <v>102</v>
      </c>
      <c r="BS80" s="13" t="s">
        <v>103</v>
      </c>
      <c r="BT80" s="13" t="s">
        <v>104</v>
      </c>
      <c r="BU80" s="13" t="s">
        <v>105</v>
      </c>
      <c r="BV80" s="13"/>
      <c r="BW80" s="14">
        <f>S80</f>
      </c>
      <c r="BX80" s="14">
        <f>IF(U80="","",U80)</f>
      </c>
      <c r="BZ80" t="s">
        <v>58</v>
      </c>
      <c r="CA80" t="s">
        <v>100</v>
      </c>
      <c r="CB80" t="s">
        <v>101</v>
      </c>
      <c r="CC80" t="s">
        <v>102</v>
      </c>
      <c r="CD80" t="s">
        <v>103</v>
      </c>
      <c r="CE80" t="s">
        <v>104</v>
      </c>
      <c r="CF80" t="s">
        <v>105</v>
      </c>
      <c r="CG80" s="15">
        <f>BY81-BN81</f>
        <v>0</v>
      </c>
      <c r="CH80" s="15">
        <f>IF(CG80&gt;1.5,1.5,CG80)</f>
        <v>0</v>
      </c>
      <c r="CI80" s="184">
        <f>IF(AND(CG81&gt;0,BN81=5,BN81&lt;8),1,0)</f>
        <v>0</v>
      </c>
      <c r="CJ80" s="183">
        <f>IF(AND(CG81&gt;0,BN81=5.5,BN81&lt;8),1,0)</f>
        <v>0</v>
      </c>
      <c r="CK80" s="183">
        <f>IF(AND(CG81&gt;0,BN81=7,BN81&lt;18),1,0)</f>
        <v>0</v>
      </c>
      <c r="CL80" s="186">
        <f>IF(AND(CG81&gt;0,BN81=7.5,BN81&lt;18),1,0)</f>
        <v>0</v>
      </c>
      <c r="CM80" s="186">
        <f>IF(AND(CG81&gt;0,BN81=17,BN81&lt;22),1,0)</f>
        <v>0</v>
      </c>
      <c r="CN80" s="183">
        <f>IF(AND(CG81&gt;0,BN81=17.5,BN81&lt;22),1,0)</f>
        <v>0</v>
      </c>
      <c r="CO80" s="183">
        <f>IF(AND(CG81&gt;0,BN81=21,BN81&lt;24),1,0)</f>
        <v>0</v>
      </c>
      <c r="CP80" s="184">
        <f>IF(AND(CG81&gt;0,BN81=21.5,BN81&lt;24),1,0)</f>
        <v>0</v>
      </c>
      <c r="CQ80" s="185">
        <f>IF(OR(CL80&gt;0,CM80&gt;0),1,0)</f>
        <v>0</v>
      </c>
      <c r="CR80" s="185">
        <f>IF(OR(CJ80&gt;0,CK80&gt;0,CN80&gt;0,CO80&gt;0),2,0)</f>
        <v>0</v>
      </c>
      <c r="CS80" s="185">
        <f>IF(OR(CI80&gt;0,CP80&gt;0),3,0)</f>
        <v>0</v>
      </c>
      <c r="CT80" s="180">
        <f>SUM(CQ80:CS81)</f>
        <v>0</v>
      </c>
      <c r="CU80" s="180">
        <f>IF(CT80=0,BV81,CT80)</f>
        <v>0</v>
      </c>
      <c r="CV80" s="174">
        <f>BN81+CH80</f>
        <v>0</v>
      </c>
      <c r="CW80" s="182">
        <f>IF(AND(CV80&gt;=8,CV80&lt;18),1,0)</f>
        <v>0</v>
      </c>
      <c r="CX80" s="148">
        <f>IF(AND(CV80&gt;=6,CV80&lt;8),1,0)</f>
        <v>0</v>
      </c>
      <c r="CY80" s="148">
        <f>IF(AND(CV80&gt;=18,CV80&lt;22),1,0)</f>
        <v>0</v>
      </c>
      <c r="CZ80" s="182">
        <f>IF(OR(CX80&gt;0,CY80&gt;0),2,0)</f>
        <v>0</v>
      </c>
      <c r="DA80" s="148">
        <f>IF(AND(CV80&gt;=0,CV80&lt;6),1,0)</f>
        <v>1</v>
      </c>
      <c r="DB80" s="148">
        <f>IF(CV80&gt;=22,1,0)</f>
        <v>0</v>
      </c>
      <c r="DC80" s="182">
        <f>IF(OR(DA80&gt;0,DB80&gt;0),3,0)</f>
        <v>3</v>
      </c>
      <c r="DD80" s="148">
        <f>SUM(CW80,CZ80,DC80)</f>
        <v>3</v>
      </c>
      <c r="DE80" s="148">
        <f>IF(OR(DL80&lt;=0.5,DL80=""),"",DD80)</f>
      </c>
      <c r="DF80" s="148"/>
      <c r="DG80" s="174">
        <f>CG80-CH80</f>
        <v>0</v>
      </c>
      <c r="DH80" s="174">
        <f>DG80</f>
        <v>0</v>
      </c>
      <c r="DI80" s="148"/>
      <c r="DJ80" s="148"/>
      <c r="DK80" s="182">
        <f>IF(AND(B78+1=B80,S78=24,U78=0,O80=0,Q80=0),DJ80,DG80)</f>
        <v>0</v>
      </c>
      <c r="DL80" s="148">
        <f>IF(AND(B80+1=B87,S80=24,U80=0,O87=0,Q87=0),IF(CG80+CG87&gt;=1.5,1.5,""),DH80)</f>
        <v>0</v>
      </c>
      <c r="DM80" s="171">
        <f>DO80-DN80</f>
        <v>0</v>
      </c>
      <c r="DN80" s="174">
        <f>BN81</f>
        <v>0</v>
      </c>
      <c r="DO80" s="164">
        <f>BY81</f>
        <v>0</v>
      </c>
      <c r="DP80" s="174">
        <f>DN80+DM80</f>
        <v>0</v>
      </c>
      <c r="DQ80" s="148">
        <f>IF(AND(DN80&lt;=6,DN80&gt;=0),1,IF(AND(DN80&lt;=8,DN80&gt;6),2,IF(AND(DN80&lt;=18,DN80&gt;8),3,IF(AND(DN80&lt;=DP2281&gt;18),4,IF(AND(DN80&lt;=24,DN80&gt;22),5,0)))))</f>
        <v>1</v>
      </c>
      <c r="DR80" s="168">
        <f>IF(DU80&lt;0,CU80,IF(OR(DQ80=1,DQ80=5),3,IF(OR(DQ80=2,DQ80=4),2,1)))</f>
        <v>3</v>
      </c>
      <c r="DS80" s="177">
        <f>CH80</f>
        <v>0</v>
      </c>
      <c r="DT80" s="179">
        <f>IF(DY87=1,IF(AND(DS87&gt;=0.5,DS87&lt;1.5),DS80+DS87,1.5),DS80)</f>
        <v>0</v>
      </c>
      <c r="DU80" s="174">
        <f>ED80-DS80-DN80</f>
        <v>6</v>
      </c>
      <c r="DV80" s="174">
        <f>DM80-DS80-DU80</f>
        <v>-6</v>
      </c>
      <c r="DW80" s="180">
        <f>IF(DU80&lt;=0,DQ80+1,DQ80)</f>
        <v>1</v>
      </c>
      <c r="DX80" s="181">
        <f>IF(OR(DW80=1,DW80=5),3,IF(OR(DW80=2,DW80=4),2,1))</f>
        <v>3</v>
      </c>
      <c r="DY80" s="180">
        <f>IF(AND(B78=B80-1,S78=24,U78=0,O80=0,Q80=0),1,0)</f>
        <v>0</v>
      </c>
      <c r="DZ80" s="174">
        <f>IF(DY80=1,IF(DN78=22.5,0,IF(DN78=23,0.5,IF(DN78=23.5,1,0))),0)</f>
        <v>0</v>
      </c>
      <c r="EA80" s="174">
        <f>IF(DY80=1,EJ80-DZ80,0)</f>
        <v>0</v>
      </c>
      <c r="EB80" s="175">
        <f>IF(DY80=1,EA80+DS80,EJ80)</f>
        <v>0</v>
      </c>
      <c r="EC80" s="176">
        <f>IF(DU80&lt;0,DX80,IF(OR(DW80=1,DW80=5),3,IF(OR(DW80=2,DW80=4),2,1)))</f>
        <v>3</v>
      </c>
      <c r="ED80" s="164">
        <f>IF(DQ80=1,6,IF(DQ80=2,8,IF(DQ80=3,18,IF(DQ80=4,22,IF(DQ80=5,24)))))</f>
        <v>6</v>
      </c>
      <c r="EE80" s="164">
        <f>DN80+CH80</f>
        <v>0</v>
      </c>
      <c r="EF80" s="164">
        <f>DO80</f>
        <v>0</v>
      </c>
      <c r="EG80" s="164">
        <f>IF(DW80=1,6,IF(DW80=2,8,IF(DW80=3,18,IF(DW80=4,22,IF(DW80=5,24)))))</f>
        <v>6</v>
      </c>
      <c r="EH80" s="164">
        <f>IF(EG80&gt;EF80,EI80,0)</f>
        <v>6</v>
      </c>
      <c r="EI80" s="172">
        <f>EG80-EE80</f>
        <v>6</v>
      </c>
      <c r="EJ80" s="166">
        <f>IF(EG80&lt;EF80,EI80,EF80-EE80)</f>
        <v>0</v>
      </c>
      <c r="EK80" s="169">
        <f>IF(DM80-(DS80+EI80)&gt;0,DW80+1,0)</f>
        <v>0</v>
      </c>
      <c r="EL80" s="170">
        <f>IF(OR(EK80=1,EK80=5),3,IF(OR(EK80=2,EK80=4),2,1))</f>
        <v>1</v>
      </c>
      <c r="EM80" s="164">
        <f>DS80+EI80</f>
        <v>6</v>
      </c>
      <c r="EN80" s="164">
        <f>DM80-EM80</f>
        <v>-6</v>
      </c>
      <c r="EO80" s="164" t="b">
        <f>IF(EK80=1,0,IF(EK80=2,6,IF(EK80=3,8,IF(EK80=4,18,IF(EK80=5,22)))))</f>
        <v>0</v>
      </c>
      <c r="EP80" s="164" t="b">
        <f>IF(EK80=1,6,IF(EK80=2,8,IF(EK80=3,18,IF(EK80=4,22,IF(EK80=5,24)))))</f>
        <v>0</v>
      </c>
      <c r="EQ80" s="164">
        <f>EN80+EO80</f>
        <v>-6</v>
      </c>
      <c r="ER80" s="166">
        <f>IF(EN80&lt;0,0,IF(EP80-EO80&lt;EN80,EP80-EO80,EN80))</f>
        <v>0</v>
      </c>
      <c r="ES80" s="167">
        <f>IF(EQ80-EP80&gt;0,EQ80-EP80,0)</f>
        <v>0</v>
      </c>
      <c r="ET80" s="164">
        <f>IF(ES80&gt;0,EP80,0)</f>
        <v>0</v>
      </c>
      <c r="EU80" s="165">
        <f>IF(ET80=6,2,IF(ET80=8,3,IF(ET80=18,4,IF(ET80=22,5,0))))</f>
        <v>0</v>
      </c>
      <c r="EV80" s="170">
        <f>IF(OR(EU80=1,EU80=5),3,IF(OR(EU80=2,EU80=4),2,1))</f>
        <v>1</v>
      </c>
      <c r="EW80" s="171">
        <f>IF(X80="",0,X80)+IF(Z80="",0,Z80)+IF(AB80="",0,AB80)+IF(AD80="",0,AD80)</f>
        <v>0</v>
      </c>
      <c r="EX80" s="171">
        <f>DM80</f>
        <v>0</v>
      </c>
      <c r="EY80" s="148" t="str">
        <f>IF(EW80=EX80,"一致","不一致")</f>
        <v>一致</v>
      </c>
      <c r="EZ80" s="148" t="str">
        <f>IF(AND(B78+1=B80,S78=24,U78=0,O80=0,Q80=0),IF(EW78+EW80=EX78+EX80,"前行と合わせて一致","前行と合わせて不一致"),"非該当")</f>
        <v>非該当</v>
      </c>
      <c r="FA80" s="90">
        <f>IF(((FD80*60+FE80)-(FB80*60+FC80))-((I80*60+K80)-(E80*60+G80))&gt;15,"エラー","")</f>
      </c>
      <c r="FB80" s="88" t="str">
        <f>IF(E80="","0",IF(G80&gt;=45,E80+1,E80))</f>
        <v>0</v>
      </c>
      <c r="FC80" t="str">
        <f>IF(G80="","0",IF(AND(G80&gt;=0,G80&lt;15),0,IF(AND(G80&gt;=15,G80&lt;30),30,IF(AND(G80&gt;=30,G80&lt;45),30,IF(AND(G80&gt;=45,G80&lt;=59),0)))))</f>
        <v>0</v>
      </c>
      <c r="FD80" t="str">
        <f>IF(I80="","0",IF(K80&gt;=45,I80+1,I80))</f>
        <v>0</v>
      </c>
      <c r="FE80" t="str">
        <f>IF(K80="","0",IF(AND(K80&gt;=0,K80&lt;15),0,IF(AND(K80&gt;=15,K80&lt;30),30,IF(AND(K80&gt;=30,K80&lt;45),30,IF(AND(K80&gt;=45,K80&lt;=59),0)))))</f>
        <v>0</v>
      </c>
    </row>
    <row r="81" spans="1:158" ht="10.5" customHeight="1" thickBot="1">
      <c r="A81" s="238"/>
      <c r="B81" s="227"/>
      <c r="C81" s="220"/>
      <c r="D81" s="221"/>
      <c r="E81" s="220"/>
      <c r="F81" s="223"/>
      <c r="G81" s="225"/>
      <c r="H81" s="211"/>
      <c r="I81" s="220"/>
      <c r="J81" s="223"/>
      <c r="K81" s="225"/>
      <c r="L81" s="223"/>
      <c r="M81" s="236"/>
      <c r="N81" s="215"/>
      <c r="O81" s="206"/>
      <c r="P81" s="204"/>
      <c r="Q81" s="206"/>
      <c r="R81" s="200"/>
      <c r="S81" s="202"/>
      <c r="T81" s="204"/>
      <c r="U81" s="206"/>
      <c r="V81" s="208"/>
      <c r="W81" s="209"/>
      <c r="X81" s="196"/>
      <c r="Y81" s="197"/>
      <c r="Z81" s="196"/>
      <c r="AA81" s="198"/>
      <c r="AB81" s="196"/>
      <c r="AC81" s="198"/>
      <c r="AD81" s="187"/>
      <c r="AE81" s="231"/>
      <c r="AF81" s="232"/>
      <c r="AG81" s="233"/>
      <c r="AH81" s="234"/>
      <c r="AI81" s="234"/>
      <c r="AJ81" s="44"/>
      <c r="AK81" s="44"/>
      <c r="AL81" s="44"/>
      <c r="AM81" s="44"/>
      <c r="AN81" s="194"/>
      <c r="AO81" s="194"/>
      <c r="AP81" s="194"/>
      <c r="AQ81" s="44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L81" s="33">
        <f>BL80</f>
      </c>
      <c r="BM81" s="34">
        <f>IF(BM80="","",BM80/60)</f>
      </c>
      <c r="BN81" s="34">
        <f>SUM(BL81:BM81)</f>
        <v>0</v>
      </c>
      <c r="BO81" s="35">
        <f>IF(AND(BN81&gt;=8,BN81&lt;18),1,0)</f>
        <v>0</v>
      </c>
      <c r="BP81" s="13">
        <f>IF(AND(BL81&gt;=6,BL81&lt;8),1,0)</f>
        <v>0</v>
      </c>
      <c r="BQ81" s="13">
        <f>IF(AND(BL81&gt;=18,BL81&lt;22),1,0)</f>
        <v>0</v>
      </c>
      <c r="BR81" s="35">
        <f>IF(OR(BP81&gt;0,BQ81&gt;0),1,0)</f>
        <v>0</v>
      </c>
      <c r="BS81" s="13">
        <f>IF(AND(BL81&gt;=0,BL81&lt;6),1,0)</f>
        <v>0</v>
      </c>
      <c r="BT81" s="13">
        <f>IF(AND(BL81&gt;=22,BL81&lt;=24),1,0)</f>
        <v>0</v>
      </c>
      <c r="BU81" s="35">
        <f>IF(OR(BS81&gt;0,BT81&gt;0),1,0)</f>
        <v>0</v>
      </c>
      <c r="BV81" s="36">
        <f>IF(OR(BO81&gt;0),1,IF(BR81&gt;0,2,IF(BU81=0,0,3)))</f>
        <v>0</v>
      </c>
      <c r="BW81">
        <f>BW80</f>
      </c>
      <c r="BX81">
        <f>IF(BX80="","",BX80/60)</f>
      </c>
      <c r="BY81" s="4">
        <f>SUM(BW81:BX81)</f>
        <v>0</v>
      </c>
      <c r="BZ81" s="37">
        <f>IF(AND(BW81&gt;=8,BW81&lt;18),1,0)</f>
        <v>0</v>
      </c>
      <c r="CA81">
        <f>IF(AND(BW81&gt;=6,BW81&lt;8),1,0)</f>
        <v>0</v>
      </c>
      <c r="CB81">
        <f>IF(AND(BW81&gt;=18,BW81&lt;22),1,0)</f>
        <v>0</v>
      </c>
      <c r="CC81" s="37">
        <f>IF(OR(CA81&gt;0,CB81&gt;0),1,0)</f>
        <v>0</v>
      </c>
      <c r="CD81">
        <f>IF(AND(BW81&gt;=0,BW81&lt;6),1,0)</f>
        <v>0</v>
      </c>
      <c r="CE81">
        <f>IF(BX81&gt;=22,1,0)</f>
        <v>1</v>
      </c>
      <c r="CF81" s="37">
        <f>IF(OR(CD81&gt;0,CE81&gt;0),1,0)</f>
        <v>1</v>
      </c>
      <c r="CG81" s="38">
        <f>IF(CG80&gt;=1.5,1,0)</f>
        <v>0</v>
      </c>
      <c r="CH81" s="15"/>
      <c r="CI81" s="184"/>
      <c r="CJ81" s="183"/>
      <c r="CK81" s="183"/>
      <c r="CL81" s="186"/>
      <c r="CM81" s="186"/>
      <c r="CN81" s="183"/>
      <c r="CO81" s="183"/>
      <c r="CP81" s="184"/>
      <c r="CQ81" s="185"/>
      <c r="CR81" s="185"/>
      <c r="CS81" s="185"/>
      <c r="CT81" s="148"/>
      <c r="CU81" s="180"/>
      <c r="CV81" s="174"/>
      <c r="CW81" s="182"/>
      <c r="CX81" s="148"/>
      <c r="CY81" s="148"/>
      <c r="CZ81" s="182"/>
      <c r="DA81" s="148"/>
      <c r="DB81" s="148"/>
      <c r="DC81" s="182"/>
      <c r="DD81" s="148"/>
      <c r="DE81" s="148"/>
      <c r="DF81" s="148"/>
      <c r="DG81" s="148"/>
      <c r="DH81" s="174"/>
      <c r="DI81" s="148"/>
      <c r="DJ81" s="148"/>
      <c r="DK81" s="182"/>
      <c r="DL81" s="148"/>
      <c r="DM81" s="148"/>
      <c r="DN81" s="148"/>
      <c r="DO81" s="164"/>
      <c r="DP81" s="174"/>
      <c r="DQ81" s="148"/>
      <c r="DR81" s="168"/>
      <c r="DS81" s="178"/>
      <c r="DT81" s="179"/>
      <c r="DU81" s="174"/>
      <c r="DV81" s="174"/>
      <c r="DW81" s="180"/>
      <c r="DX81" s="181"/>
      <c r="DY81" s="180"/>
      <c r="DZ81" s="174"/>
      <c r="EA81" s="174"/>
      <c r="EB81" s="175"/>
      <c r="EC81" s="176"/>
      <c r="ED81" s="164"/>
      <c r="EE81" s="164"/>
      <c r="EF81" s="164"/>
      <c r="EG81" s="164"/>
      <c r="EH81" s="164"/>
      <c r="EI81" s="172"/>
      <c r="EJ81" s="166"/>
      <c r="EK81" s="169"/>
      <c r="EL81" s="170"/>
      <c r="EM81" s="164"/>
      <c r="EN81" s="164"/>
      <c r="EO81" s="164"/>
      <c r="EP81" s="164"/>
      <c r="EQ81" s="164"/>
      <c r="ER81" s="166"/>
      <c r="ES81" s="168"/>
      <c r="ET81" s="164"/>
      <c r="EU81" s="165"/>
      <c r="EV81" s="170"/>
      <c r="EW81" s="148"/>
      <c r="EX81" s="148"/>
      <c r="EY81" s="148"/>
      <c r="EZ81" s="148"/>
      <c r="FA81" s="90">
        <f>IF(((FD80*60+FE80)-(FB80*60+FC80))-((I80*60+K80)-(E80*60+G80))&lt;-14,"エラー","")</f>
      </c>
      <c r="FB81" s="88"/>
    </row>
    <row r="82" spans="1:161" ht="21" customHeight="1" thickBot="1">
      <c r="A82" s="43"/>
      <c r="B82" s="338" t="s">
        <v>106</v>
      </c>
      <c r="C82" s="338"/>
      <c r="D82" s="338"/>
      <c r="E82" s="338"/>
      <c r="F82" s="338"/>
      <c r="G82" s="338"/>
      <c r="H82" s="338"/>
      <c r="I82" s="338"/>
      <c r="J82" s="338"/>
      <c r="K82" s="338"/>
      <c r="L82" s="338"/>
      <c r="M82" s="338"/>
      <c r="N82" s="338"/>
      <c r="O82" s="338"/>
      <c r="P82" s="338"/>
      <c r="Q82" s="338"/>
      <c r="R82" s="338"/>
      <c r="S82" s="338"/>
      <c r="T82" s="338"/>
      <c r="U82" s="338"/>
      <c r="V82" s="338"/>
      <c r="W82" s="338"/>
      <c r="X82" s="338"/>
      <c r="Y82" s="338"/>
      <c r="Z82" s="338"/>
      <c r="AA82" s="338"/>
      <c r="AB82" s="338"/>
      <c r="AC82" s="338"/>
      <c r="AD82" s="338"/>
      <c r="AE82" s="338"/>
      <c r="AF82" s="338"/>
      <c r="AG82" s="339"/>
      <c r="AH82" s="96"/>
      <c r="AI82" s="96"/>
      <c r="AJ82" s="72"/>
      <c r="AK82" s="72"/>
      <c r="AL82" s="72"/>
      <c r="AM82" s="72"/>
      <c r="AN82" s="72"/>
      <c r="AO82" s="72"/>
      <c r="AP82" s="72"/>
      <c r="AQ82" s="72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L82" s="33"/>
      <c r="BM82" s="34"/>
      <c r="BN82" s="34"/>
      <c r="BO82" s="35"/>
      <c r="BP82" s="13"/>
      <c r="BQ82" s="13"/>
      <c r="BR82" s="35"/>
      <c r="BS82" s="13"/>
      <c r="BT82" s="13"/>
      <c r="BU82" s="35"/>
      <c r="BV82" s="36"/>
      <c r="BY82" s="4"/>
      <c r="BZ82" s="37"/>
      <c r="CC82" s="37"/>
      <c r="CF82" s="37"/>
      <c r="CG82" s="38"/>
      <c r="CH82" s="15"/>
      <c r="CI82" s="16"/>
      <c r="CJ82" s="17"/>
      <c r="CK82" s="17"/>
      <c r="CL82" s="18"/>
      <c r="CM82" s="18"/>
      <c r="CN82" s="17"/>
      <c r="CO82" s="17"/>
      <c r="CP82" s="16"/>
      <c r="CQ82" s="19"/>
      <c r="CR82" s="19"/>
      <c r="CS82" s="19"/>
      <c r="CT82" s="4"/>
      <c r="CU82" s="12"/>
      <c r="CV82" s="20"/>
      <c r="CW82" s="21"/>
      <c r="CX82" s="4"/>
      <c r="CY82" s="4"/>
      <c r="CZ82" s="21"/>
      <c r="DA82" s="4"/>
      <c r="DB82" s="4"/>
      <c r="DC82" s="21"/>
      <c r="DD82" s="4"/>
      <c r="DE82" s="4"/>
      <c r="DF82" s="4"/>
      <c r="DG82" s="4"/>
      <c r="DH82" s="20"/>
      <c r="DI82" s="4"/>
      <c r="DJ82" s="4"/>
      <c r="DK82" s="21"/>
      <c r="DL82" s="4"/>
      <c r="DM82" s="4"/>
      <c r="DN82" s="4"/>
      <c r="DO82" s="22"/>
      <c r="DP82" s="20"/>
      <c r="DQ82" s="4"/>
      <c r="DR82" s="23"/>
      <c r="DS82" s="39"/>
      <c r="DT82" s="24"/>
      <c r="DU82" s="20"/>
      <c r="DV82" s="20"/>
      <c r="DW82" s="12"/>
      <c r="DX82" s="25"/>
      <c r="DY82" s="12"/>
      <c r="DZ82" s="20"/>
      <c r="EA82" s="20"/>
      <c r="EB82" s="26"/>
      <c r="EC82" s="27"/>
      <c r="ED82" s="22"/>
      <c r="EE82" s="22"/>
      <c r="EF82" s="22"/>
      <c r="EG82" s="22"/>
      <c r="EH82" s="22"/>
      <c r="EI82" s="28"/>
      <c r="EJ82" s="29"/>
      <c r="EK82" s="30"/>
      <c r="EL82" s="31"/>
      <c r="EM82" s="22"/>
      <c r="EN82" s="22"/>
      <c r="EO82" s="22"/>
      <c r="EP82" s="22"/>
      <c r="EQ82" s="22"/>
      <c r="ER82" s="29"/>
      <c r="ES82" s="23"/>
      <c r="ET82" s="22"/>
      <c r="EU82" s="32"/>
      <c r="EV82" s="31"/>
      <c r="EW82" s="4"/>
      <c r="EX82" s="4"/>
      <c r="EY82" s="4"/>
      <c r="EZ82" s="4"/>
      <c r="FA82" s="88"/>
      <c r="FB82" s="88" t="str">
        <f>IF(E82="","0",IF(G82&gt;=45,E82+1,E82))</f>
        <v>0</v>
      </c>
      <c r="FC82" t="str">
        <f>IF(G82="","0",IF(AND(G82&gt;=0,G82&lt;15),0,IF(AND(G82&gt;=15,G82&lt;30),30,IF(AND(G82&gt;=30,G82&lt;45),30,IF(AND(G82&gt;=45,G82&lt;=59),0)))))</f>
        <v>0</v>
      </c>
      <c r="FD82" t="str">
        <f>IF(I82="","0",IF(K82&gt;=45,I82+1,I82))</f>
        <v>0</v>
      </c>
      <c r="FE82" t="str">
        <f>IF(K82="","0",IF(AND(K82&gt;=0,K82&lt;15),0,IF(AND(K82&gt;=15,K82&lt;30),30,IF(AND(K82&gt;=30,K82&lt;45),30,IF(AND(K82&gt;=45,K82&lt;=59),0)))))</f>
        <v>0</v>
      </c>
    </row>
    <row r="83" spans="1:158" ht="10.5" customHeight="1" thickBot="1">
      <c r="A83" s="43"/>
      <c r="B83" s="226"/>
      <c r="C83" s="218"/>
      <c r="D83" s="219"/>
      <c r="E83" s="222"/>
      <c r="F83" s="205" t="s">
        <v>98</v>
      </c>
      <c r="G83" s="224"/>
      <c r="H83" s="210" t="s">
        <v>99</v>
      </c>
      <c r="I83" s="222"/>
      <c r="J83" s="205" t="s">
        <v>98</v>
      </c>
      <c r="K83" s="224"/>
      <c r="L83" s="210" t="s">
        <v>99</v>
      </c>
      <c r="M83" s="212"/>
      <c r="N83" s="214"/>
      <c r="O83" s="201">
        <f>IF(E83="","",IF(G83&gt;=45,E83+1,E83))</f>
      </c>
      <c r="P83" s="203" t="s">
        <v>98</v>
      </c>
      <c r="Q83" s="205">
        <f>IF(G83="","",IF(AND(G83&gt;=0,G83&lt;15),0,IF(AND(G83&gt;=15,G83&lt;30),30,IF(AND(G83&gt;=30,G83&lt;45),30,IF(AND(G83&gt;=45,G83&lt;=59),0)))))</f>
      </c>
      <c r="R83" s="199" t="s">
        <v>99</v>
      </c>
      <c r="S83" s="201">
        <f>IF(I83="","",IF(K83&gt;=45,I83+1,I83))</f>
      </c>
      <c r="T83" s="203" t="s">
        <v>98</v>
      </c>
      <c r="U83" s="205">
        <f>IF(K83="","",IF(AND(K83&gt;=0,K83&lt;15),0,IF(AND(K83&gt;=15,K83&lt;30),30,IF(AND(K83&gt;=30,K83&lt;45),30,IF(AND(K83&gt;=45,K83&lt;=59),0)))))</f>
      </c>
      <c r="V83" s="207" t="s">
        <v>99</v>
      </c>
      <c r="W83" s="209">
        <f>IF(AND(O83="",Q83="",S83="",U83=""),"",DR83)</f>
      </c>
      <c r="X83" s="196">
        <f>IF(AND(B85=1,S83=24,U83=0,O85=0,Q85=0),IF(DT83&lt;1.5,DT83,1.5),IF(CH83=0,"",CH83))</f>
      </c>
      <c r="Y83" s="197">
        <f>IF(AND(DY83=1,EB83=0.5),DR83,IF(AND(EB83&gt;0.5,EB83&lt;1),"",IF(EB83&lt;=0,"",EC83)))</f>
      </c>
      <c r="Z83" s="196">
        <f>IF(Y83="","",IF(DY83=1,IF(EB83&lt;=0,"",EB83),EJ83))</f>
      </c>
      <c r="AA83" s="198">
        <f>IF(ER83&lt;=0,"",IF(DX83=EK83,IF(OR(DX83=0,EK83=0),"",EL83),EL83))</f>
      </c>
      <c r="AB83" s="196">
        <f>IF(OR(AA83="",ER83=0),"",ER83)</f>
      </c>
      <c r="AC83" s="198">
        <f>IF(OR(EK83=EU83,EU83=0,EK83=0),"",EV83)</f>
      </c>
      <c r="AD83" s="187">
        <f>IF(AC83&gt;0,IF(ES83=0,"",ES83),"")</f>
      </c>
      <c r="AE83" s="188"/>
      <c r="AF83" s="189"/>
      <c r="AG83" s="190"/>
      <c r="AH83" s="194"/>
      <c r="AI83" s="194"/>
      <c r="AJ83" s="44"/>
      <c r="AK83" s="44"/>
      <c r="AL83" s="44"/>
      <c r="AM83" s="44"/>
      <c r="AN83" s="194">
        <f>SUM(M83:N84)</f>
        <v>0</v>
      </c>
      <c r="AO83" s="195">
        <f>SUM(X83,Z83,AB83,AD83)</f>
        <v>0</v>
      </c>
      <c r="AP83" s="194">
        <f>IF(AN83=AO83,0,1)</f>
        <v>0</v>
      </c>
      <c r="AQ83" s="44"/>
      <c r="AS83" s="148">
        <f>IF(W83=1,IF(X83=0.5,1,0),0)</f>
        <v>0</v>
      </c>
      <c r="AT83" s="148">
        <f>IF(W83=2,IF(X83=0.5,1,0),0)</f>
        <v>0</v>
      </c>
      <c r="AU83" s="148">
        <f>IF(W83=3,IF(X83=0.5,1,0),0)</f>
        <v>0</v>
      </c>
      <c r="AV83" s="148">
        <f>IF(W83=1,IF(X83=1,1,0),0)</f>
        <v>0</v>
      </c>
      <c r="AW83" s="148">
        <f>IF(W83=2,IF(X83=1,1,0),0)</f>
        <v>0</v>
      </c>
      <c r="AX83" s="148">
        <f>IF(W83=3,IF(X83=1,1,0),0)</f>
        <v>0</v>
      </c>
      <c r="AY83" s="148">
        <f>IF(W83=1,IF(X83=1.5,1,0),0)</f>
        <v>0</v>
      </c>
      <c r="AZ83" s="148">
        <f>IF(W83=2,IF(X83=1.5,1,0),0)</f>
        <v>0</v>
      </c>
      <c r="BA83" s="148">
        <f>IF(W83=3,IF(X83=1.5,1,0),0)</f>
        <v>0</v>
      </c>
      <c r="BB83" s="148">
        <f>IF(Y83=1,IF(Z83&gt;0,Z83/0.5,0),0)</f>
        <v>0</v>
      </c>
      <c r="BC83" s="148">
        <f>IF(Y83=2,IF(Z83&gt;0,Z83/0.5,0),0)</f>
        <v>0</v>
      </c>
      <c r="BD83" s="148">
        <f>IF(Y83=3,IF(Z83&gt;0,Z83/0.5,0),0)</f>
        <v>0</v>
      </c>
      <c r="BE83" s="148">
        <f>IF(AA83=1,IF(AB83&gt;0,AB83/0.5,0),0)</f>
        <v>0</v>
      </c>
      <c r="BF83" s="148">
        <f>IF(AA83=2,IF(AB83&gt;0,AB83/0.5,0),0)</f>
        <v>0</v>
      </c>
      <c r="BG83" s="148">
        <f>IF(AA83=3,IF(AB83&gt;0,AB83/0.5,0),0)</f>
        <v>0</v>
      </c>
      <c r="BH83" s="148">
        <f>IF(AC83=1,IF(AD83&gt;0,AD83/0.5,0),0)</f>
        <v>0</v>
      </c>
      <c r="BI83" s="148">
        <f>IF(AC83=2,IF(AD83&gt;0,AD83/0.5,0),0)</f>
        <v>0</v>
      </c>
      <c r="BJ83" s="148">
        <f>IF(AC83=3,IF(AD83&gt;0,AD83/0.5,0),0)</f>
        <v>0</v>
      </c>
      <c r="BL83" s="12">
        <f>IF(O83="","",O83)</f>
      </c>
      <c r="BM83" s="12">
        <f>IF(Q83="","",Q83)</f>
      </c>
      <c r="BN83" s="13"/>
      <c r="BO83" s="13" t="s">
        <v>58</v>
      </c>
      <c r="BP83" s="13" t="s">
        <v>100</v>
      </c>
      <c r="BQ83" s="13" t="s">
        <v>101</v>
      </c>
      <c r="BR83" s="13" t="s">
        <v>102</v>
      </c>
      <c r="BS83" s="13" t="s">
        <v>103</v>
      </c>
      <c r="BT83" s="13" t="s">
        <v>104</v>
      </c>
      <c r="BU83" s="13" t="s">
        <v>105</v>
      </c>
      <c r="BV83" s="13"/>
      <c r="BW83" s="14">
        <f>S83</f>
      </c>
      <c r="BX83" s="14">
        <f>IF(U83="","",U83)</f>
      </c>
      <c r="BZ83" t="s">
        <v>58</v>
      </c>
      <c r="CA83" t="s">
        <v>100</v>
      </c>
      <c r="CB83" t="s">
        <v>101</v>
      </c>
      <c r="CC83" t="s">
        <v>102</v>
      </c>
      <c r="CD83" t="s">
        <v>103</v>
      </c>
      <c r="CE83" t="s">
        <v>104</v>
      </c>
      <c r="CF83" t="s">
        <v>105</v>
      </c>
      <c r="CG83" s="15">
        <f>BY84-BN84</f>
        <v>0</v>
      </c>
      <c r="CH83" s="15">
        <f>IF(CG83&gt;1.5,1.5,CG83)</f>
        <v>0</v>
      </c>
      <c r="CI83" s="184">
        <f>IF(AND(CG84&gt;0,BN84=5,BN84&lt;8),1,0)</f>
        <v>0</v>
      </c>
      <c r="CJ83" s="183">
        <f>IF(AND(CG84&gt;0,BN84=5.5,BN84&lt;8),1,0)</f>
        <v>0</v>
      </c>
      <c r="CK83" s="183">
        <f>IF(AND(CG84&gt;0,BN84=7,BN84&lt;18),1,0)</f>
        <v>0</v>
      </c>
      <c r="CL83" s="186">
        <f>IF(AND(CG84&gt;0,BN84=7.5,BN84&lt;18),1,0)</f>
        <v>0</v>
      </c>
      <c r="CM83" s="186">
        <f>IF(AND(CG84&gt;0,BN84=17,BN84&lt;22),1,0)</f>
        <v>0</v>
      </c>
      <c r="CN83" s="183">
        <f>IF(AND(CG84&gt;0,BN84=17.5,BN84&lt;22),1,0)</f>
        <v>0</v>
      </c>
      <c r="CO83" s="183">
        <f>IF(AND(CG84&gt;0,BN84=21,BN84&lt;24),1,0)</f>
        <v>0</v>
      </c>
      <c r="CP83" s="184">
        <f>IF(AND(CG84&gt;0,BN84=21.5,BN84&lt;24),1,0)</f>
        <v>0</v>
      </c>
      <c r="CQ83" s="185">
        <f>IF(OR(CL83&gt;0,CM83&gt;0),1,0)</f>
        <v>0</v>
      </c>
      <c r="CR83" s="185">
        <f>IF(OR(CJ83&gt;0,CK83&gt;0,CN83&gt;0,CO83&gt;0),2,0)</f>
        <v>0</v>
      </c>
      <c r="CS83" s="185">
        <f>IF(OR(CI83&gt;0,CP83&gt;0),3,0)</f>
        <v>0</v>
      </c>
      <c r="CT83" s="180">
        <f>SUM(CQ83:CS84)</f>
        <v>0</v>
      </c>
      <c r="CU83" s="180">
        <f>IF(CT83=0,BV84,CT83)</f>
        <v>0</v>
      </c>
      <c r="CV83" s="174">
        <f>BN84+CH83</f>
        <v>0</v>
      </c>
      <c r="CW83" s="182">
        <f>IF(AND(CV83&gt;=8,CV83&lt;18),1,0)</f>
        <v>0</v>
      </c>
      <c r="CX83" s="148">
        <f>IF(AND(CV83&gt;=6,CV83&lt;8),1,0)</f>
        <v>0</v>
      </c>
      <c r="CY83" s="148">
        <f>IF(AND(CV83&gt;=18,CV83&lt;22),1,0)</f>
        <v>0</v>
      </c>
      <c r="CZ83" s="182">
        <f>IF(OR(CX83&gt;0,CY83&gt;0),2,0)</f>
        <v>0</v>
      </c>
      <c r="DA83" s="148">
        <f>IF(AND(CV83&gt;=0,CV83&lt;6),1,0)</f>
        <v>1</v>
      </c>
      <c r="DB83" s="148">
        <f>IF(CV83&gt;=22,1,0)</f>
        <v>0</v>
      </c>
      <c r="DC83" s="182">
        <f>IF(OR(DA83&gt;0,DB83&gt;0),3,0)</f>
        <v>3</v>
      </c>
      <c r="DD83" s="148">
        <f>SUM(CW83,CZ83,DC83)</f>
        <v>3</v>
      </c>
      <c r="DE83" s="148">
        <f>IF(OR(DL83&lt;=0.5,DL83=""),"",DD83)</f>
      </c>
      <c r="DF83" s="148"/>
      <c r="DG83" s="174">
        <f>CG83-CH83</f>
        <v>0</v>
      </c>
      <c r="DH83" s="174">
        <f>DG83</f>
        <v>0</v>
      </c>
      <c r="DI83" s="148"/>
      <c r="DJ83" s="148"/>
      <c r="DK83" s="182">
        <f>IF(AND(B81+1=B83,S81=24,U81=0,O83=0,Q83=0),DJ83,DG83)</f>
        <v>0</v>
      </c>
      <c r="DL83" s="148">
        <f>IF(AND(B83+1=B85,S83=24,U83=0,O85=0,Q85=0),IF(CG83+CG85&gt;=1.5,1.5,""),DH83)</f>
        <v>0</v>
      </c>
      <c r="DM83" s="171">
        <f>DO83-DN83</f>
        <v>0</v>
      </c>
      <c r="DN83" s="174">
        <f>BN84</f>
        <v>0</v>
      </c>
      <c r="DO83" s="164">
        <f>BY84</f>
        <v>0</v>
      </c>
      <c r="DP83" s="174">
        <f>DN83+DM83</f>
        <v>0</v>
      </c>
      <c r="DQ83" s="148">
        <f>IF(AND(DN83&lt;=6,DN83&gt;=0),1,IF(AND(DN83&lt;=8,DN83&gt;6),2,IF(AND(DN83&lt;=18,DN83&gt;8),3,IF(AND(DN83&lt;=DP2284&gt;18),4,IF(AND(DN83&lt;=24,DN83&gt;22),5,0)))))</f>
        <v>1</v>
      </c>
      <c r="DR83" s="168">
        <f>IF(DU83&lt;0,CU83,IF(OR(DQ83=1,DQ83=5),3,IF(OR(DQ83=2,DQ83=4),2,1)))</f>
        <v>3</v>
      </c>
      <c r="DS83" s="177">
        <f>CH83</f>
        <v>0</v>
      </c>
      <c r="DT83" s="179">
        <f>IF(DY85=1,IF(AND(DS85&gt;=0.5,DS85&lt;1.5),DS83+DS85,1.5),DS83)</f>
        <v>1.5</v>
      </c>
      <c r="DU83" s="174">
        <f>ED83-DS83-DN83</f>
        <v>6</v>
      </c>
      <c r="DV83" s="174">
        <f>DM83-DS83-DU83</f>
        <v>-6</v>
      </c>
      <c r="DW83" s="180">
        <f>IF(DU83&lt;=0,DQ83+1,DQ83)</f>
        <v>1</v>
      </c>
      <c r="DX83" s="181">
        <f>IF(OR(DW83=1,DW83=5),3,IF(OR(DW83=2,DW83=4),2,1))</f>
        <v>3</v>
      </c>
      <c r="DY83" s="180">
        <f>IF(AND(B81=B83-1,S81=24,U81=0,O83=0,Q83=0),1,0)</f>
        <v>0</v>
      </c>
      <c r="DZ83" s="174">
        <f>IF(DY83=1,IF(DN81=22.5,0,IF(DN81=23,0.5,IF(DN81=23.5,1,0))),0)</f>
        <v>0</v>
      </c>
      <c r="EA83" s="174">
        <f>IF(DY83=1,EJ83-DZ83,0)</f>
        <v>0</v>
      </c>
      <c r="EB83" s="175">
        <f>IF(DY83=1,EA83+DS83,EJ83)</f>
        <v>0</v>
      </c>
      <c r="EC83" s="176">
        <f>IF(DU83&lt;0,DX83,IF(OR(DW83=1,DW83=5),3,IF(OR(DW83=2,DW83=4),2,1)))</f>
        <v>3</v>
      </c>
      <c r="ED83" s="164">
        <f>IF(DQ83=1,6,IF(DQ83=2,8,IF(DQ83=3,18,IF(DQ83=4,22,IF(DQ83=5,24)))))</f>
        <v>6</v>
      </c>
      <c r="EE83" s="164">
        <f>DN83+CH83</f>
        <v>0</v>
      </c>
      <c r="EF83" s="164">
        <f>DO83</f>
        <v>0</v>
      </c>
      <c r="EG83" s="164">
        <f>IF(DW83=1,6,IF(DW83=2,8,IF(DW83=3,18,IF(DW83=4,22,IF(DW83=5,24)))))</f>
        <v>6</v>
      </c>
      <c r="EH83" s="164">
        <f>IF(EG83&gt;EF83,EI83,0)</f>
        <v>6</v>
      </c>
      <c r="EI83" s="172">
        <f>EG83-EE83</f>
        <v>6</v>
      </c>
      <c r="EJ83" s="166">
        <f>IF(EG83&lt;EF83,EI83,EF83-EE83)</f>
        <v>0</v>
      </c>
      <c r="EK83" s="169">
        <f>IF(DM83-(DS83+EI83)&gt;0,DW83+1,0)</f>
        <v>0</v>
      </c>
      <c r="EL83" s="170">
        <f>IF(OR(EK83=1,EK83=5),3,IF(OR(EK83=2,EK83=4),2,1))</f>
        <v>1</v>
      </c>
      <c r="EM83" s="164">
        <f>DS83+EI83</f>
        <v>6</v>
      </c>
      <c r="EN83" s="164">
        <f>DM83-EM83</f>
        <v>-6</v>
      </c>
      <c r="EO83" s="164" t="b">
        <f>IF(EK83=1,0,IF(EK83=2,6,IF(EK83=3,8,IF(EK83=4,18,IF(EK83=5,22)))))</f>
        <v>0</v>
      </c>
      <c r="EP83" s="164" t="b">
        <f>IF(EK83=1,6,IF(EK83=2,8,IF(EK83=3,18,IF(EK83=4,22,IF(EK83=5,24)))))</f>
        <v>0</v>
      </c>
      <c r="EQ83" s="164">
        <f>EN83+EO83</f>
        <v>-6</v>
      </c>
      <c r="ER83" s="166">
        <f>IF(EN83&lt;0,0,IF(EP83-EO83&lt;EN83,EP83-EO83,EN83))</f>
        <v>0</v>
      </c>
      <c r="ES83" s="167">
        <f>IF(EQ83-EP83&gt;0,EQ83-EP83,0)</f>
        <v>0</v>
      </c>
      <c r="ET83" s="164">
        <f>IF(ES83&gt;0,EP83,0)</f>
        <v>0</v>
      </c>
      <c r="EU83" s="165">
        <f>IF(ET83=6,2,IF(ET83=8,3,IF(ET83=18,4,IF(ET83=22,5,0))))</f>
        <v>0</v>
      </c>
      <c r="EV83" s="170">
        <f>IF(OR(EU83=1,EU83=5),3,IF(OR(EU83=2,EU83=4),2,1))</f>
        <v>1</v>
      </c>
      <c r="EW83" s="171">
        <f>IF(X83="",0,X83)+IF(Z83="",0,Z83)+IF(AB83="",0,AB83)+IF(AD83="",0,AD83)</f>
        <v>0</v>
      </c>
      <c r="EX83" s="171">
        <f>DM83</f>
        <v>0</v>
      </c>
      <c r="EY83" s="148" t="str">
        <f>IF(EW83=EX83,"一致","不一致")</f>
        <v>一致</v>
      </c>
      <c r="EZ83" s="148" t="str">
        <f>IF(AND(B81+1=B83,S81=24,U81=0,O83=0,Q83=0),IF(EW81+EW83=EX81+EX83,"前行と合わせて一致","前行と合わせて不一致"),"非該当")</f>
        <v>非該当</v>
      </c>
      <c r="FA83" s="88"/>
      <c r="FB83" s="88"/>
    </row>
    <row r="84" spans="1:161" ht="10.5" customHeight="1" thickBot="1">
      <c r="A84" s="43"/>
      <c r="B84" s="227"/>
      <c r="C84" s="220"/>
      <c r="D84" s="221"/>
      <c r="E84" s="220"/>
      <c r="F84" s="223"/>
      <c r="G84" s="225"/>
      <c r="H84" s="211"/>
      <c r="I84" s="220"/>
      <c r="J84" s="223"/>
      <c r="K84" s="225"/>
      <c r="L84" s="211"/>
      <c r="M84" s="213"/>
      <c r="N84" s="215"/>
      <c r="O84" s="202"/>
      <c r="P84" s="204"/>
      <c r="Q84" s="206"/>
      <c r="R84" s="200"/>
      <c r="S84" s="202"/>
      <c r="T84" s="204"/>
      <c r="U84" s="206"/>
      <c r="V84" s="208"/>
      <c r="W84" s="209"/>
      <c r="X84" s="196"/>
      <c r="Y84" s="197"/>
      <c r="Z84" s="196"/>
      <c r="AA84" s="198"/>
      <c r="AB84" s="196"/>
      <c r="AC84" s="198"/>
      <c r="AD84" s="187"/>
      <c r="AE84" s="191"/>
      <c r="AF84" s="192"/>
      <c r="AG84" s="193"/>
      <c r="AH84" s="194"/>
      <c r="AI84" s="194"/>
      <c r="AJ84" s="44"/>
      <c r="AK84" s="44"/>
      <c r="AL84" s="44"/>
      <c r="AM84" s="44"/>
      <c r="AN84" s="194"/>
      <c r="AO84" s="194"/>
      <c r="AP84" s="194"/>
      <c r="AQ84" s="44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  <c r="BI84" s="148"/>
      <c r="BJ84" s="148"/>
      <c r="BL84" s="33">
        <f>BL83</f>
      </c>
      <c r="BM84" s="34">
        <f>IF(BM83="","",BM83/60)</f>
      </c>
      <c r="BN84" s="34">
        <f>SUM(BL84:BM84)</f>
        <v>0</v>
      </c>
      <c r="BO84" s="35">
        <f>IF(AND(BN84&gt;=8,BN84&lt;18),1,0)</f>
        <v>0</v>
      </c>
      <c r="BP84" s="13">
        <f>IF(AND(BL84&gt;=6,BL84&lt;8),1,0)</f>
        <v>0</v>
      </c>
      <c r="BQ84" s="13">
        <f>IF(AND(BL84&gt;=18,BL84&lt;22),1,0)</f>
        <v>0</v>
      </c>
      <c r="BR84" s="35">
        <f>IF(OR(BP84&gt;0,BQ84&gt;0),1,0)</f>
        <v>0</v>
      </c>
      <c r="BS84" s="13">
        <f>IF(AND(BL84&gt;=0,BL84&lt;6),1,0)</f>
        <v>0</v>
      </c>
      <c r="BT84" s="13">
        <f>IF(AND(BL84&gt;=22,BL84&lt;=24),1,0)</f>
        <v>0</v>
      </c>
      <c r="BU84" s="35">
        <f>IF(OR(BS84&gt;0,BT84&gt;0),1,0)</f>
        <v>0</v>
      </c>
      <c r="BV84" s="36">
        <f>IF(OR(BO84&gt;0),1,IF(BR84&gt;0,2,IF(BU84=0,0,3)))</f>
        <v>0</v>
      </c>
      <c r="BW84">
        <f>BW83</f>
      </c>
      <c r="BX84">
        <f>IF(BX83="","",BX83/60)</f>
      </c>
      <c r="BY84" s="4">
        <f>SUM(BW84:BX84)</f>
        <v>0</v>
      </c>
      <c r="BZ84" s="37">
        <f>IF(AND(BW84&gt;=8,BW84&lt;18),1,0)</f>
        <v>0</v>
      </c>
      <c r="CA84">
        <f>IF(AND(BW84&gt;=6,BW84&lt;8),1,0)</f>
        <v>0</v>
      </c>
      <c r="CB84">
        <f>IF(AND(BW84&gt;=18,BW84&lt;22),1,0)</f>
        <v>0</v>
      </c>
      <c r="CC84" s="37">
        <f>IF(OR(CA84&gt;0,CB84&gt;0),1,0)</f>
        <v>0</v>
      </c>
      <c r="CD84">
        <f>IF(AND(BW84&gt;=0,BW84&lt;6),1,0)</f>
        <v>0</v>
      </c>
      <c r="CE84">
        <f>IF(BX84&gt;=22,1,0)</f>
        <v>1</v>
      </c>
      <c r="CF84" s="37">
        <f>IF(OR(CD84&gt;0,CE84&gt;0),1,0)</f>
        <v>1</v>
      </c>
      <c r="CG84" s="38">
        <f>IF(CG83&gt;=1.5,1,0)</f>
        <v>0</v>
      </c>
      <c r="CH84" s="15"/>
      <c r="CI84" s="184"/>
      <c r="CJ84" s="183"/>
      <c r="CK84" s="183"/>
      <c r="CL84" s="186"/>
      <c r="CM84" s="186"/>
      <c r="CN84" s="183"/>
      <c r="CO84" s="183"/>
      <c r="CP84" s="184"/>
      <c r="CQ84" s="185"/>
      <c r="CR84" s="185"/>
      <c r="CS84" s="185"/>
      <c r="CT84" s="148"/>
      <c r="CU84" s="180"/>
      <c r="CV84" s="174"/>
      <c r="CW84" s="182"/>
      <c r="CX84" s="148"/>
      <c r="CY84" s="148"/>
      <c r="CZ84" s="182"/>
      <c r="DA84" s="148"/>
      <c r="DB84" s="148"/>
      <c r="DC84" s="182"/>
      <c r="DD84" s="148"/>
      <c r="DE84" s="148"/>
      <c r="DF84" s="148"/>
      <c r="DG84" s="148"/>
      <c r="DH84" s="174"/>
      <c r="DI84" s="148"/>
      <c r="DJ84" s="148"/>
      <c r="DK84" s="182"/>
      <c r="DL84" s="148"/>
      <c r="DM84" s="148"/>
      <c r="DN84" s="148"/>
      <c r="DO84" s="164"/>
      <c r="DP84" s="174"/>
      <c r="DQ84" s="148"/>
      <c r="DR84" s="168"/>
      <c r="DS84" s="178"/>
      <c r="DT84" s="179"/>
      <c r="DU84" s="174"/>
      <c r="DV84" s="174"/>
      <c r="DW84" s="180"/>
      <c r="DX84" s="181"/>
      <c r="DY84" s="180"/>
      <c r="DZ84" s="174"/>
      <c r="EA84" s="174"/>
      <c r="EB84" s="175"/>
      <c r="EC84" s="176"/>
      <c r="ED84" s="164"/>
      <c r="EE84" s="164"/>
      <c r="EF84" s="164"/>
      <c r="EG84" s="164"/>
      <c r="EH84" s="164"/>
      <c r="EI84" s="172"/>
      <c r="EJ84" s="166"/>
      <c r="EK84" s="169"/>
      <c r="EL84" s="170"/>
      <c r="EM84" s="164"/>
      <c r="EN84" s="164"/>
      <c r="EO84" s="164"/>
      <c r="EP84" s="164"/>
      <c r="EQ84" s="164"/>
      <c r="ER84" s="166"/>
      <c r="ES84" s="168"/>
      <c r="ET84" s="164"/>
      <c r="EU84" s="165"/>
      <c r="EV84" s="170"/>
      <c r="EW84" s="148"/>
      <c r="EX84" s="148"/>
      <c r="EY84" s="148"/>
      <c r="EZ84" s="148"/>
      <c r="FA84" s="88"/>
      <c r="FB84" s="88" t="str">
        <f>IF(E84="","0",IF(G84&gt;=45,E84+1,E84))</f>
        <v>0</v>
      </c>
      <c r="FC84" t="str">
        <f>IF(G84="","0",IF(AND(G84&gt;=0,G84&lt;15),0,IF(AND(G84&gt;=15,G84&lt;30),30,IF(AND(G84&gt;=30,G84&lt;45),30,IF(AND(G84&gt;=45,G84&lt;=59),0)))))</f>
        <v>0</v>
      </c>
      <c r="FD84" t="str">
        <f>IF(I84="","0",IF(K84&gt;=45,I84+1,I84))</f>
        <v>0</v>
      </c>
      <c r="FE84" t="str">
        <f>IF(K84="","0",IF(AND(K84&gt;=0,K84&lt;15),0,IF(AND(K84&gt;=15,K84&lt;30),30,IF(AND(K84&gt;=30,K84&lt;45),30,IF(AND(K84&gt;=45,K84&lt;=59),0)))))</f>
        <v>0</v>
      </c>
    </row>
    <row r="85" spans="1:158" ht="10.5" customHeight="1" thickBot="1">
      <c r="A85" s="43"/>
      <c r="B85" s="216">
        <v>1</v>
      </c>
      <c r="C85" s="218"/>
      <c r="D85" s="219"/>
      <c r="E85" s="222"/>
      <c r="F85" s="205" t="s">
        <v>98</v>
      </c>
      <c r="G85" s="224"/>
      <c r="H85" s="210" t="s">
        <v>99</v>
      </c>
      <c r="I85" s="222"/>
      <c r="J85" s="205" t="s">
        <v>98</v>
      </c>
      <c r="K85" s="224"/>
      <c r="L85" s="210" t="s">
        <v>99</v>
      </c>
      <c r="M85" s="212"/>
      <c r="N85" s="214"/>
      <c r="O85" s="201">
        <f>IF(E85="","",IF(G85&gt;=45,E85+1,E85))</f>
      </c>
      <c r="P85" s="203" t="s">
        <v>98</v>
      </c>
      <c r="Q85" s="205">
        <f>IF(G85="","",IF(AND(G85&gt;=0,G85&lt;15),0,IF(AND(G85&gt;=15,G85&lt;30),30,IF(AND(G85&gt;=30,G85&lt;45),30,IF(AND(G85&gt;=45,G85&lt;=59),0)))))</f>
      </c>
      <c r="R85" s="199" t="s">
        <v>99</v>
      </c>
      <c r="S85" s="201">
        <f>IF(I85="","",IF(K85&gt;=45,I85+1,I85))</f>
      </c>
      <c r="T85" s="203" t="s">
        <v>98</v>
      </c>
      <c r="U85" s="205">
        <f>IF(K85="","",IF(AND(K85&gt;=0,K85&lt;15),0,IF(AND(K85&gt;=15,K85&lt;30),30,IF(AND(K85&gt;=30,K85&lt;45),30,IF(AND(K85&gt;=45,K85&lt;=59),0)))))</f>
      </c>
      <c r="V85" s="207" t="s">
        <v>99</v>
      </c>
      <c r="W85" s="209">
        <f>IF(AND(S83=24,U83=0,O85=0,Q85=0),"",IF(AND(O85="",Q85="",S85="",U85=""),"",DR85))</f>
      </c>
      <c r="X85" s="196">
        <f>IF(AND(S83=24,U83=0,O85=0,Q85=0),"",IF(AND(,S85=24,U85=0,O92=0,Q92=0),IF(DT85&lt;1.5,DT85,1.5),IF(CH85=0,"",CH85)))</f>
      </c>
      <c r="Y85" s="197">
        <f>IF(AND(DY85=1,EB85=0.5),DR85,IF(AND(EB85&gt;0.5,EB85&lt;1),"",IF(EB85&lt;=0,"",EC85)))</f>
      </c>
      <c r="Z85" s="196">
        <f>IF(Y85="","",IF(DY85=1,IF(EB85&lt;=0,"",EB85),EJ85))</f>
      </c>
      <c r="AA85" s="198">
        <f>IF(ER85&lt;=0,"",IF(DX85=EK85,IF(OR(DX85=0,EK85=0),"",EL85),EL85))</f>
      </c>
      <c r="AB85" s="196">
        <f>IF(OR(AA85="",ER85=0),"",ER85)</f>
      </c>
      <c r="AC85" s="198">
        <f>IF(OR(EK85=EU85,EU85=0,EK85=0),"",EV85)</f>
      </c>
      <c r="AD85" s="187">
        <f>IF(AC85&gt;0,IF(ES85=0,"",ES85),"")</f>
      </c>
      <c r="AE85" s="188"/>
      <c r="AF85" s="189"/>
      <c r="AG85" s="190"/>
      <c r="AH85" s="194"/>
      <c r="AI85" s="194"/>
      <c r="AJ85" s="44"/>
      <c r="AK85" s="44"/>
      <c r="AL85" s="44"/>
      <c r="AM85" s="44"/>
      <c r="AN85" s="194">
        <f>SUM(M85:N86)</f>
        <v>0</v>
      </c>
      <c r="AO85" s="195">
        <f>SUM(X85,Z85,AB85,AD85)</f>
        <v>0</v>
      </c>
      <c r="AP85" s="194">
        <f>IF(AN85=AO85,0,1)</f>
        <v>0</v>
      </c>
      <c r="AQ85" s="44"/>
      <c r="AS85" s="148">
        <f>IF(W85=1,IF(X85=0.5,1,0),0)</f>
        <v>0</v>
      </c>
      <c r="AT85" s="148">
        <f>IF(W85=2,IF(X85=0.5,1,0),0)</f>
        <v>0</v>
      </c>
      <c r="AU85" s="148">
        <f>IF(W85=3,IF(X85=0.5,1,0),0)</f>
        <v>0</v>
      </c>
      <c r="AV85" s="148">
        <f>IF(W85=1,IF(X85=1,1,0),0)</f>
        <v>0</v>
      </c>
      <c r="AW85" s="148">
        <f>IF(W85=2,IF(X85=1,1,0),0)</f>
        <v>0</v>
      </c>
      <c r="AX85" s="148">
        <f>IF(W85=3,IF(X85=1,1,0),0)</f>
        <v>0</v>
      </c>
      <c r="AY85" s="148">
        <f>IF(W85=1,IF(X85=1.5,1,0),0)</f>
        <v>0</v>
      </c>
      <c r="AZ85" s="148">
        <f>IF(W85=2,IF(X85=1.5,1,0),0)</f>
        <v>0</v>
      </c>
      <c r="BA85" s="148">
        <f>IF(W85=3,IF(X85=1.5,1,0),0)</f>
        <v>0</v>
      </c>
      <c r="BB85" s="148">
        <f>IF(Y85=1,IF(Z85&gt;0,Z85/0.5,0),0)</f>
        <v>0</v>
      </c>
      <c r="BC85" s="148">
        <f>IF(Y85=2,IF(Z85&gt;0,Z85/0.5,0),0)</f>
        <v>0</v>
      </c>
      <c r="BD85" s="148">
        <f>IF(Y85=3,IF(Z85&gt;0,Z85/0.5,0),0)</f>
        <v>0</v>
      </c>
      <c r="BE85" s="148">
        <f>IF(AA85=1,IF(AB85&gt;0,AB85/0.5,0),0)</f>
        <v>0</v>
      </c>
      <c r="BF85" s="148">
        <f>IF(AA85=2,IF(AB85&gt;0,AB85/0.5,0),0)</f>
        <v>0</v>
      </c>
      <c r="BG85" s="148">
        <f>IF(AA85=3,IF(AB85&gt;0,AB85/0.5,0),0)</f>
        <v>0</v>
      </c>
      <c r="BH85" s="148">
        <f>IF(AC85=1,IF(AD85&gt;0,AD85/0.5,0),0)</f>
        <v>0</v>
      </c>
      <c r="BI85" s="148">
        <f>IF(AC85=2,IF(AD85&gt;0,AD85/0.5,0),0)</f>
        <v>0</v>
      </c>
      <c r="BJ85" s="148">
        <f>IF(AC85=3,IF(AD85&gt;0,AD85/0.5,0),0)</f>
        <v>0</v>
      </c>
      <c r="BL85" s="12">
        <f>IF(O85="","",O85)</f>
      </c>
      <c r="BM85" s="12">
        <f>IF(Q85="","",Q85)</f>
      </c>
      <c r="BN85" s="13"/>
      <c r="BO85" s="13" t="s">
        <v>58</v>
      </c>
      <c r="BP85" s="13" t="s">
        <v>100</v>
      </c>
      <c r="BQ85" s="13" t="s">
        <v>101</v>
      </c>
      <c r="BR85" s="13" t="s">
        <v>102</v>
      </c>
      <c r="BS85" s="13" t="s">
        <v>103</v>
      </c>
      <c r="BT85" s="13" t="s">
        <v>104</v>
      </c>
      <c r="BU85" s="13" t="s">
        <v>105</v>
      </c>
      <c r="BV85" s="13"/>
      <c r="BW85" s="14">
        <f>S85</f>
      </c>
      <c r="BX85" s="14">
        <f>IF(U85="","",U85)</f>
      </c>
      <c r="BZ85" t="s">
        <v>58</v>
      </c>
      <c r="CA85" t="s">
        <v>100</v>
      </c>
      <c r="CB85" t="s">
        <v>101</v>
      </c>
      <c r="CC85" t="s">
        <v>102</v>
      </c>
      <c r="CD85" t="s">
        <v>103</v>
      </c>
      <c r="CE85" t="s">
        <v>104</v>
      </c>
      <c r="CF85" t="s">
        <v>105</v>
      </c>
      <c r="CG85" s="15">
        <f>BY86-BN86</f>
        <v>0</v>
      </c>
      <c r="CH85" s="15">
        <f>IF(CG85&gt;1.5,1.5,CG85)</f>
        <v>0</v>
      </c>
      <c r="CI85" s="184">
        <f>IF(AND(CG86&gt;0,BN86=5,BN86&lt;8),1,0)</f>
        <v>0</v>
      </c>
      <c r="CJ85" s="183">
        <f>IF(AND(CG86&gt;0,BN86=5.5,BN86&lt;8),1,0)</f>
        <v>0</v>
      </c>
      <c r="CK85" s="183">
        <f>IF(AND(CG86&gt;0,BN86=7,BN86&lt;18),1,0)</f>
        <v>0</v>
      </c>
      <c r="CL85" s="186">
        <f>IF(AND(CG86&gt;0,BN86=7.5,BN86&lt;18),1,0)</f>
        <v>0</v>
      </c>
      <c r="CM85" s="186">
        <f>IF(AND(CG86&gt;0,BN86=17,BN86&lt;22),1,0)</f>
        <v>0</v>
      </c>
      <c r="CN85" s="183">
        <f>IF(AND(CG86&gt;0,BN86=17.5,BN86&lt;22),1,0)</f>
        <v>0</v>
      </c>
      <c r="CO85" s="183">
        <f>IF(AND(CG86&gt;0,BN86=21,BN86&lt;24),1,0)</f>
        <v>0</v>
      </c>
      <c r="CP85" s="184">
        <f>IF(AND(CG86&gt;0,BN86=21.5,BN86&lt;24),1,0)</f>
        <v>0</v>
      </c>
      <c r="CQ85" s="185">
        <f>IF(OR(CL85&gt;0,CM85&gt;0),1,0)</f>
        <v>0</v>
      </c>
      <c r="CR85" s="185">
        <f>IF(OR(CJ85&gt;0,CK85&gt;0,CN85&gt;0,CO85&gt;0),2,0)</f>
        <v>0</v>
      </c>
      <c r="CS85" s="185">
        <f>IF(OR(CI85&gt;0,CP85&gt;0),3,0)</f>
        <v>0</v>
      </c>
      <c r="CT85" s="180">
        <f>SUM(CQ85:CS86)</f>
        <v>0</v>
      </c>
      <c r="CU85" s="180">
        <f>IF(CT85=0,BV86,CT85)</f>
        <v>0</v>
      </c>
      <c r="CV85" s="174">
        <f>BN86+CH85</f>
        <v>0</v>
      </c>
      <c r="CW85" s="182">
        <f>IF(AND(CV85&gt;=8,CV85&lt;18),1,0)</f>
        <v>0</v>
      </c>
      <c r="CX85" s="148">
        <f>IF(AND(CV85&gt;=6,CV85&lt;8),1,0)</f>
        <v>0</v>
      </c>
      <c r="CY85" s="148">
        <f>IF(AND(CV85&gt;=18,CV85&lt;22),1,0)</f>
        <v>0</v>
      </c>
      <c r="CZ85" s="182">
        <f>IF(OR(CX85&gt;0,CY85&gt;0),2,0)</f>
        <v>0</v>
      </c>
      <c r="DA85" s="148">
        <f>IF(AND(CV85&gt;=0,CV85&lt;6),1,0)</f>
        <v>1</v>
      </c>
      <c r="DB85" s="148">
        <f>IF(CV85&gt;=22,1,0)</f>
        <v>0</v>
      </c>
      <c r="DC85" s="182">
        <f>IF(OR(DA85&gt;0,DB85&gt;0),3,0)</f>
        <v>3</v>
      </c>
      <c r="DD85" s="148">
        <f>SUM(CW85,CZ85,DC85)</f>
        <v>3</v>
      </c>
      <c r="DE85" s="148">
        <f>IF(OR(DL85&lt;=0.5,DL85=""),"",DD85)</f>
      </c>
      <c r="DF85" s="148"/>
      <c r="DG85" s="174">
        <f>CG85-CH85</f>
        <v>0</v>
      </c>
      <c r="DH85" s="174">
        <f>DG85</f>
        <v>0</v>
      </c>
      <c r="DI85" s="148"/>
      <c r="DJ85" s="148"/>
      <c r="DK85" s="182">
        <f>IF(AND(B83+1=B85,S83=24,U83=0,O85=0,Q85=0),DJ85,DG85)</f>
        <v>0</v>
      </c>
      <c r="DL85" s="148">
        <f>IF(AND(B85+1=B92,S85=24,U85=0,O92=0,Q92=0),IF(CG85+CG92&gt;=1.5,1.5,""),DH85)</f>
        <v>0</v>
      </c>
      <c r="DM85" s="171">
        <f>DO85-DN85</f>
        <v>0</v>
      </c>
      <c r="DN85" s="174">
        <f>BN86</f>
        <v>0</v>
      </c>
      <c r="DO85" s="164">
        <f>BY86</f>
        <v>0</v>
      </c>
      <c r="DP85" s="174">
        <f>DN85+DM85</f>
        <v>0</v>
      </c>
      <c r="DQ85" s="148">
        <f>IF(AND(DN85&lt;=6,DN85&gt;=0),1,IF(AND(DN85&lt;=8,DN85&gt;6),2,IF(AND(DN85&lt;=18,DN85&gt;8),3,IF(AND(DN85&lt;=DP2286&gt;18),4,IF(AND(DN85&lt;=24,DN85&gt;22),5,0)))))</f>
        <v>1</v>
      </c>
      <c r="DR85" s="168">
        <f>IF(DU85&lt;0,CU85,IF(OR(DQ85=1,DQ85=5),3,IF(OR(DQ85=2,DQ85=4),2,1)))</f>
        <v>3</v>
      </c>
      <c r="DS85" s="177">
        <f>CH85</f>
        <v>0</v>
      </c>
      <c r="DT85" s="179">
        <f>IF(DY92=1,IF(AND(DS92&gt;=0.5,DS92&lt;1.5),DS85+DS92,1.5),DS85)</f>
        <v>0</v>
      </c>
      <c r="DU85" s="174">
        <f>ED85-DS85-DN85</f>
        <v>6</v>
      </c>
      <c r="DV85" s="174">
        <f>DM85-DS85-DU85</f>
        <v>-6</v>
      </c>
      <c r="DW85" s="180">
        <f>IF(DU85&lt;=0,DQ85+1,DQ85)</f>
        <v>1</v>
      </c>
      <c r="DX85" s="181">
        <f>IF(OR(DW85=1,DW85=5),3,IF(OR(DW85=2,DW85=4),2,1))</f>
        <v>3</v>
      </c>
      <c r="DY85" s="173">
        <v>1</v>
      </c>
      <c r="DZ85" s="174">
        <f>IF(DY85=1,IF(DN83=22.5,0,IF(DN83=23,0.5,IF(DN83=23.5,1,0))),0)</f>
        <v>0</v>
      </c>
      <c r="EA85" s="174">
        <f>IF(DY85=1,EJ85-DZ85,0)</f>
        <v>0</v>
      </c>
      <c r="EB85" s="175">
        <f>IF(DY85=1,EA85+DS85,EJ85)</f>
        <v>0</v>
      </c>
      <c r="EC85" s="176">
        <f>IF(DU85&lt;0,DX85,IF(OR(DW85=1,DW85=5),3,IF(OR(DW85=2,DW85=4),2,1)))</f>
        <v>3</v>
      </c>
      <c r="ED85" s="164">
        <f>IF(DQ85=1,6,IF(DQ85=2,8,IF(DQ85=3,18,IF(DQ85=4,22,IF(DQ85=5,24)))))</f>
        <v>6</v>
      </c>
      <c r="EE85" s="164">
        <f>DN85+CH85</f>
        <v>0</v>
      </c>
      <c r="EF85" s="164">
        <f>DO85</f>
        <v>0</v>
      </c>
      <c r="EG85" s="164">
        <f>IF(DW85=1,6,IF(DW85=2,8,IF(DW85=3,18,IF(DW85=4,22,IF(DW85=5,24)))))</f>
        <v>6</v>
      </c>
      <c r="EH85" s="164">
        <f>IF(EG85&gt;EF85,EI85,0)</f>
        <v>6</v>
      </c>
      <c r="EI85" s="172">
        <f>EG85-EE85</f>
        <v>6</v>
      </c>
      <c r="EJ85" s="166">
        <f>IF(EG85&lt;EF85,EI85,EF85-EE85)</f>
        <v>0</v>
      </c>
      <c r="EK85" s="169">
        <f>IF(DM85-(DS85+EI85)&gt;0,DW85+1,0)</f>
        <v>0</v>
      </c>
      <c r="EL85" s="170">
        <f>IF(OR(EK85=1,EK85=5),3,IF(OR(EK85=2,EK85=4),2,1))</f>
        <v>1</v>
      </c>
      <c r="EM85" s="164">
        <f>DS85+EI85</f>
        <v>6</v>
      </c>
      <c r="EN85" s="164">
        <f>DM85-EM85</f>
        <v>-6</v>
      </c>
      <c r="EO85" s="164" t="b">
        <f>IF(EK85=1,0,IF(EK85=2,6,IF(EK85=3,8,IF(EK85=4,18,IF(EK85=5,22)))))</f>
        <v>0</v>
      </c>
      <c r="EP85" s="164" t="b">
        <f>IF(EK85=1,6,IF(EK85=2,8,IF(EK85=3,18,IF(EK85=4,22,IF(EK85=5,24)))))</f>
        <v>0</v>
      </c>
      <c r="EQ85" s="164">
        <f>EN85+EO85</f>
        <v>-6</v>
      </c>
      <c r="ER85" s="166">
        <f>IF(EN85&lt;0,0,IF(EP85-EO85&lt;EN85,EP85-EO85,EN85))</f>
        <v>0</v>
      </c>
      <c r="ES85" s="167">
        <f>IF(EQ85-EP85&gt;0,EQ85-EP85,0)</f>
        <v>0</v>
      </c>
      <c r="ET85" s="164">
        <f>IF(ES85&gt;0,EP85,0)</f>
        <v>0</v>
      </c>
      <c r="EU85" s="165">
        <f>IF(ET85=6,2,IF(ET85=8,3,IF(ET85=18,4,IF(ET85=22,5,0))))</f>
        <v>0</v>
      </c>
      <c r="EV85" s="170">
        <f>IF(OR(EU85=1,EU85=5),3,IF(OR(EU85=2,EU85=4),2,1))</f>
        <v>1</v>
      </c>
      <c r="EW85" s="171">
        <f>IF(X85="",0,X85)+IF(Z85="",0,Z85)+IF(AB85="",0,AB85)+IF(AD85="",0,AD85)</f>
        <v>0</v>
      </c>
      <c r="EX85" s="171">
        <f>DM85</f>
        <v>0</v>
      </c>
      <c r="EY85" s="148" t="str">
        <f>IF(EW85=EX85,"一致","不一致")</f>
        <v>一致</v>
      </c>
      <c r="EZ85" s="148" t="str">
        <f>IF(AND(B85=1,S83=24,U83=0,O85=0,Q85=0),IF(EW83+EW85=EX83+EX85,"前行と合わせて一致","前行と合わせて不一致"),"非該当")</f>
        <v>非該当</v>
      </c>
      <c r="FA85" s="88"/>
      <c r="FB85" s="88"/>
    </row>
    <row r="86" spans="1:161" ht="10.5" customHeight="1" thickBot="1">
      <c r="A86" s="43"/>
      <c r="B86" s="217"/>
      <c r="C86" s="220"/>
      <c r="D86" s="221"/>
      <c r="E86" s="220"/>
      <c r="F86" s="223"/>
      <c r="G86" s="225"/>
      <c r="H86" s="211"/>
      <c r="I86" s="220"/>
      <c r="J86" s="223"/>
      <c r="K86" s="225"/>
      <c r="L86" s="211"/>
      <c r="M86" s="213"/>
      <c r="N86" s="215"/>
      <c r="O86" s="202"/>
      <c r="P86" s="204"/>
      <c r="Q86" s="206"/>
      <c r="R86" s="200"/>
      <c r="S86" s="202"/>
      <c r="T86" s="204"/>
      <c r="U86" s="206"/>
      <c r="V86" s="208"/>
      <c r="W86" s="209"/>
      <c r="X86" s="196"/>
      <c r="Y86" s="197"/>
      <c r="Z86" s="196"/>
      <c r="AA86" s="198"/>
      <c r="AB86" s="196"/>
      <c r="AC86" s="198"/>
      <c r="AD86" s="187"/>
      <c r="AE86" s="191"/>
      <c r="AF86" s="192"/>
      <c r="AG86" s="193"/>
      <c r="AH86" s="194"/>
      <c r="AI86" s="194"/>
      <c r="AJ86" s="44"/>
      <c r="AK86" s="44"/>
      <c r="AL86" s="44"/>
      <c r="AM86" s="44"/>
      <c r="AN86" s="194"/>
      <c r="AO86" s="194"/>
      <c r="AP86" s="194"/>
      <c r="AQ86" s="44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  <c r="BI86" s="148"/>
      <c r="BJ86" s="148"/>
      <c r="BL86" s="33">
        <f>BL85</f>
      </c>
      <c r="BM86" s="34">
        <f>IF(BM85="","",BM85/60)</f>
      </c>
      <c r="BN86" s="34">
        <f>SUM(BL86:BM86)</f>
        <v>0</v>
      </c>
      <c r="BO86" s="35">
        <f>IF(AND(BN86&gt;=8,BN86&lt;18),1,0)</f>
        <v>0</v>
      </c>
      <c r="BP86" s="13">
        <f>IF(AND(BL86&gt;=6,BL86&lt;8),1,0)</f>
        <v>0</v>
      </c>
      <c r="BQ86" s="13">
        <f>IF(AND(BL86&gt;=18,BL86&lt;22),1,0)</f>
        <v>0</v>
      </c>
      <c r="BR86" s="35">
        <f>IF(OR(BP86&gt;0,BQ86&gt;0),1,0)</f>
        <v>0</v>
      </c>
      <c r="BS86" s="13">
        <f>IF(AND(BL86&gt;=0,BL86&lt;6),1,0)</f>
        <v>0</v>
      </c>
      <c r="BT86" s="13">
        <f>IF(AND(BL86&gt;=22,BL86&lt;=24),1,0)</f>
        <v>0</v>
      </c>
      <c r="BU86" s="35">
        <f>IF(OR(BS86&gt;0,BT86&gt;0),1,0)</f>
        <v>0</v>
      </c>
      <c r="BV86" s="36">
        <f>IF(OR(BO86&gt;0),1,IF(BR86&gt;0,2,IF(BU86=0,0,3)))</f>
        <v>0</v>
      </c>
      <c r="BW86">
        <f>BW85</f>
      </c>
      <c r="BX86">
        <f>IF(BX85="","",BX85/60)</f>
      </c>
      <c r="BY86" s="4">
        <f>SUM(BW86:BX86)</f>
        <v>0</v>
      </c>
      <c r="BZ86" s="37">
        <f>IF(AND(BW86&gt;=8,BW86&lt;18),1,0)</f>
        <v>0</v>
      </c>
      <c r="CA86">
        <f>IF(AND(BW86&gt;=6,BW86&lt;8),1,0)</f>
        <v>0</v>
      </c>
      <c r="CB86">
        <f>IF(AND(BW86&gt;=18,BW86&lt;22),1,0)</f>
        <v>0</v>
      </c>
      <c r="CC86" s="37">
        <f>IF(OR(CA86&gt;0,CB86&gt;0),1,0)</f>
        <v>0</v>
      </c>
      <c r="CD86">
        <f>IF(AND(BW86&gt;=0,BW86&lt;6),1,0)</f>
        <v>0</v>
      </c>
      <c r="CE86">
        <f>IF(BX86&gt;=22,1,0)</f>
        <v>1</v>
      </c>
      <c r="CF86" s="37">
        <f>IF(OR(CD86&gt;0,CE86&gt;0),1,0)</f>
        <v>1</v>
      </c>
      <c r="CG86" s="38">
        <f>IF(CG85&gt;=1.5,1,0)</f>
        <v>0</v>
      </c>
      <c r="CH86" s="15"/>
      <c r="CI86" s="184"/>
      <c r="CJ86" s="183"/>
      <c r="CK86" s="183"/>
      <c r="CL86" s="186"/>
      <c r="CM86" s="186"/>
      <c r="CN86" s="183"/>
      <c r="CO86" s="183"/>
      <c r="CP86" s="184"/>
      <c r="CQ86" s="185"/>
      <c r="CR86" s="185"/>
      <c r="CS86" s="185"/>
      <c r="CT86" s="148"/>
      <c r="CU86" s="180"/>
      <c r="CV86" s="174"/>
      <c r="CW86" s="182"/>
      <c r="CX86" s="148"/>
      <c r="CY86" s="148"/>
      <c r="CZ86" s="182"/>
      <c r="DA86" s="148"/>
      <c r="DB86" s="148"/>
      <c r="DC86" s="182"/>
      <c r="DD86" s="148"/>
      <c r="DE86" s="148"/>
      <c r="DF86" s="148"/>
      <c r="DG86" s="148"/>
      <c r="DH86" s="174"/>
      <c r="DI86" s="148"/>
      <c r="DJ86" s="148"/>
      <c r="DK86" s="182"/>
      <c r="DL86" s="148"/>
      <c r="DM86" s="148"/>
      <c r="DN86" s="148"/>
      <c r="DO86" s="164"/>
      <c r="DP86" s="174"/>
      <c r="DQ86" s="148"/>
      <c r="DR86" s="168"/>
      <c r="DS86" s="178"/>
      <c r="DT86" s="179"/>
      <c r="DU86" s="174"/>
      <c r="DV86" s="174"/>
      <c r="DW86" s="180"/>
      <c r="DX86" s="181"/>
      <c r="DY86" s="173"/>
      <c r="DZ86" s="174"/>
      <c r="EA86" s="174"/>
      <c r="EB86" s="175"/>
      <c r="EC86" s="176"/>
      <c r="ED86" s="164"/>
      <c r="EE86" s="164"/>
      <c r="EF86" s="164"/>
      <c r="EG86" s="164"/>
      <c r="EH86" s="164"/>
      <c r="EI86" s="172"/>
      <c r="EJ86" s="166"/>
      <c r="EK86" s="169"/>
      <c r="EL86" s="170"/>
      <c r="EM86" s="164"/>
      <c r="EN86" s="164"/>
      <c r="EO86" s="164"/>
      <c r="EP86" s="164"/>
      <c r="EQ86" s="164"/>
      <c r="ER86" s="166"/>
      <c r="ES86" s="168"/>
      <c r="ET86" s="164"/>
      <c r="EU86" s="165"/>
      <c r="EV86" s="170"/>
      <c r="EW86" s="148"/>
      <c r="EX86" s="148"/>
      <c r="EY86" s="148"/>
      <c r="EZ86" s="148"/>
      <c r="FA86" s="88"/>
      <c r="FB86" s="88" t="str">
        <f>IF(E86="","0",IF(G86&gt;=45,E86+1,E86))</f>
        <v>0</v>
      </c>
      <c r="FC86" t="str">
        <f>IF(G86="","0",IF(AND(G86&gt;=0,G86&lt;15),0,IF(AND(G86&gt;=15,G86&lt;30),30,IF(AND(G86&gt;=30,G86&lt;45),30,IF(AND(G86&gt;=45,G86&lt;=59),0)))))</f>
        <v>0</v>
      </c>
      <c r="FD86" t="str">
        <f>IF(I86="","0",IF(K86&gt;=45,I86+1,I86))</f>
        <v>0</v>
      </c>
      <c r="FE86" t="str">
        <f>IF(K86="","0",IF(AND(K86&gt;=0,K86&lt;15),0,IF(AND(K86&gt;=15,K86&lt;30),30,IF(AND(K86&gt;=30,K86&lt;45),30,IF(AND(K86&gt;=45,K86&lt;=59),0)))))</f>
        <v>0</v>
      </c>
    </row>
    <row r="87" spans="1:158" ht="14.25" thickBo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>
        <f>SUM(AP18:AP86)</f>
        <v>0</v>
      </c>
      <c r="AQ87" s="41"/>
      <c r="AS87" s="21">
        <f aca="true" t="shared" si="0" ref="AS87:BJ87">SUM(AS18:AS86)</f>
        <v>0</v>
      </c>
      <c r="AT87" s="21">
        <f t="shared" si="0"/>
        <v>0</v>
      </c>
      <c r="AU87" s="21">
        <f t="shared" si="0"/>
        <v>0</v>
      </c>
      <c r="AV87" s="21">
        <f t="shared" si="0"/>
        <v>0</v>
      </c>
      <c r="AW87" s="21">
        <f t="shared" si="0"/>
        <v>0</v>
      </c>
      <c r="AX87" s="21">
        <f t="shared" si="0"/>
        <v>0</v>
      </c>
      <c r="AY87" s="21">
        <f t="shared" si="0"/>
        <v>0</v>
      </c>
      <c r="AZ87" s="21">
        <f t="shared" si="0"/>
        <v>0</v>
      </c>
      <c r="BA87" s="21">
        <f t="shared" si="0"/>
        <v>0</v>
      </c>
      <c r="BB87" s="4">
        <f t="shared" si="0"/>
        <v>0</v>
      </c>
      <c r="BC87" s="4">
        <f t="shared" si="0"/>
        <v>0</v>
      </c>
      <c r="BD87" s="4">
        <f t="shared" si="0"/>
        <v>0</v>
      </c>
      <c r="BE87" s="4">
        <f t="shared" si="0"/>
        <v>0</v>
      </c>
      <c r="BF87" s="4">
        <f t="shared" si="0"/>
        <v>0</v>
      </c>
      <c r="BG87" s="4">
        <f t="shared" si="0"/>
        <v>0</v>
      </c>
      <c r="BH87" s="4">
        <f t="shared" si="0"/>
        <v>0</v>
      </c>
      <c r="BI87" s="4">
        <f t="shared" si="0"/>
        <v>0</v>
      </c>
      <c r="BJ87" s="4">
        <f t="shared" si="0"/>
        <v>0</v>
      </c>
      <c r="FA87" s="88"/>
      <c r="FB87" s="88"/>
    </row>
    <row r="88" spans="1:158" ht="14.25" thickBot="1">
      <c r="A88" s="41"/>
      <c r="B88" s="41"/>
      <c r="C88" s="149" t="s">
        <v>107</v>
      </c>
      <c r="D88" s="150"/>
      <c r="E88" s="150"/>
      <c r="F88" s="150"/>
      <c r="G88" s="151"/>
      <c r="H88" s="41"/>
      <c r="I88" s="152" t="s">
        <v>138</v>
      </c>
      <c r="J88" s="153"/>
      <c r="K88" s="154"/>
      <c r="L88" s="41"/>
      <c r="M88" s="41"/>
      <c r="N88" s="41"/>
      <c r="O88" s="41"/>
      <c r="P88" s="41"/>
      <c r="Q88" s="41"/>
      <c r="R88" s="41"/>
      <c r="S88" s="149" t="s">
        <v>108</v>
      </c>
      <c r="T88" s="150"/>
      <c r="U88" s="150"/>
      <c r="V88" s="150"/>
      <c r="W88" s="150"/>
      <c r="X88" s="150"/>
      <c r="Y88" s="150"/>
      <c r="Z88" s="151"/>
      <c r="AA88" s="155" t="s">
        <v>145</v>
      </c>
      <c r="AB88" s="156"/>
      <c r="AC88" s="157" t="s">
        <v>146</v>
      </c>
      <c r="AD88" s="158"/>
      <c r="AE88" s="159" t="s">
        <v>118</v>
      </c>
      <c r="AF88" s="160"/>
      <c r="AG88" s="161"/>
      <c r="AH88" s="162" t="s">
        <v>119</v>
      </c>
      <c r="AI88" s="163"/>
      <c r="AJ88" s="73"/>
      <c r="AK88" s="73"/>
      <c r="AL88" s="73"/>
      <c r="AM88" s="73"/>
      <c r="AN88" s="73"/>
      <c r="AO88" s="73"/>
      <c r="AP88" s="73">
        <f>IF(AP87&gt;0,"!利用区分ごとの実績時間と算定時間の合計が違います。","")</f>
      </c>
      <c r="AQ88" s="73"/>
      <c r="AS88">
        <f>IF(AS87=0,"",AS87)</f>
      </c>
      <c r="AT88">
        <f aca="true" t="shared" si="1" ref="AT88:BJ88">IF(AT87=0,"",AT87)</f>
      </c>
      <c r="AU88">
        <f t="shared" si="1"/>
      </c>
      <c r="AV88">
        <f t="shared" si="1"/>
      </c>
      <c r="AW88">
        <f t="shared" si="1"/>
      </c>
      <c r="AX88">
        <f t="shared" si="1"/>
      </c>
      <c r="AY88">
        <f t="shared" si="1"/>
      </c>
      <c r="AZ88">
        <f t="shared" si="1"/>
      </c>
      <c r="BA88">
        <f t="shared" si="1"/>
      </c>
      <c r="BB88">
        <f t="shared" si="1"/>
      </c>
      <c r="BC88">
        <f t="shared" si="1"/>
      </c>
      <c r="BD88">
        <f t="shared" si="1"/>
      </c>
      <c r="BE88">
        <f t="shared" si="1"/>
      </c>
      <c r="BF88">
        <f t="shared" si="1"/>
      </c>
      <c r="BG88">
        <f t="shared" si="1"/>
      </c>
      <c r="BH88">
        <f t="shared" si="1"/>
      </c>
      <c r="BI88">
        <f t="shared" si="1"/>
      </c>
      <c r="BJ88">
        <f t="shared" si="1"/>
      </c>
      <c r="FA88" s="88"/>
      <c r="FB88" s="88"/>
    </row>
    <row r="89" spans="1:158" ht="14.25" thickBot="1">
      <c r="A89" s="41"/>
      <c r="B89" s="41"/>
      <c r="C89" s="138"/>
      <c r="D89" s="140">
        <v>0</v>
      </c>
      <c r="E89" s="140">
        <v>0</v>
      </c>
      <c r="F89" s="140">
        <v>0</v>
      </c>
      <c r="G89" s="141">
        <v>0</v>
      </c>
      <c r="H89" s="41"/>
      <c r="I89" s="142">
        <f>COUNT(B18:B81,B83)</f>
        <v>0</v>
      </c>
      <c r="J89" s="143"/>
      <c r="K89" s="144"/>
      <c r="L89" s="41"/>
      <c r="M89" s="41"/>
      <c r="N89" s="41"/>
      <c r="O89" s="41"/>
      <c r="P89" s="41"/>
      <c r="Q89" s="41"/>
      <c r="R89" s="41"/>
      <c r="S89" s="117"/>
      <c r="T89" s="118"/>
      <c r="U89" s="118"/>
      <c r="V89" s="118"/>
      <c r="W89" s="121" t="s">
        <v>30</v>
      </c>
      <c r="X89" s="121"/>
      <c r="Y89" s="121"/>
      <c r="Z89" s="122" t="s">
        <v>109</v>
      </c>
      <c r="AA89" s="124">
        <f>AV107</f>
        <v>0</v>
      </c>
      <c r="AB89" s="125"/>
      <c r="AC89" s="128">
        <f>AV111</f>
        <v>0</v>
      </c>
      <c r="AD89" s="129"/>
      <c r="AE89" s="132">
        <f>AV110</f>
        <v>0</v>
      </c>
      <c r="AF89" s="133"/>
      <c r="AG89" s="134"/>
      <c r="AH89" s="105"/>
      <c r="AI89" s="106"/>
      <c r="AJ89" s="74"/>
      <c r="AK89" s="74"/>
      <c r="AL89" s="74"/>
      <c r="AM89" s="74"/>
      <c r="AN89" s="74"/>
      <c r="AO89" s="74"/>
      <c r="AP89" s="74"/>
      <c r="AQ89" s="74"/>
      <c r="BB89" s="21">
        <f>BB87+BE87+BH87</f>
        <v>0</v>
      </c>
      <c r="BC89" s="21">
        <f>BC87+BF87+BI87</f>
        <v>0</v>
      </c>
      <c r="BD89" s="21">
        <f>BD87+BG87+BJ87</f>
        <v>0</v>
      </c>
      <c r="FA89" s="88"/>
      <c r="FB89" s="88"/>
    </row>
    <row r="90" spans="1:158" ht="14.25" thickBot="1">
      <c r="A90" s="41"/>
      <c r="B90" s="41"/>
      <c r="C90" s="139"/>
      <c r="D90" s="140"/>
      <c r="E90" s="140"/>
      <c r="F90" s="140"/>
      <c r="G90" s="141"/>
      <c r="H90" s="41"/>
      <c r="I90" s="145"/>
      <c r="J90" s="146"/>
      <c r="K90" s="147"/>
      <c r="L90" s="41"/>
      <c r="M90" s="41"/>
      <c r="N90" s="41"/>
      <c r="O90" s="41"/>
      <c r="P90" s="41"/>
      <c r="Q90" s="41"/>
      <c r="R90" s="41"/>
      <c r="S90" s="119"/>
      <c r="T90" s="120"/>
      <c r="U90" s="120"/>
      <c r="V90" s="120"/>
      <c r="W90" s="55" t="s">
        <v>110</v>
      </c>
      <c r="X90" s="55" t="s">
        <v>111</v>
      </c>
      <c r="Y90" s="55" t="s">
        <v>112</v>
      </c>
      <c r="Z90" s="123"/>
      <c r="AA90" s="126"/>
      <c r="AB90" s="127"/>
      <c r="AC90" s="130"/>
      <c r="AD90" s="131"/>
      <c r="AE90" s="135"/>
      <c r="AF90" s="136"/>
      <c r="AG90" s="137"/>
      <c r="AH90" s="107"/>
      <c r="AI90" s="108"/>
      <c r="AJ90" s="74"/>
      <c r="AK90" s="74"/>
      <c r="AL90" s="74"/>
      <c r="AM90" s="74"/>
      <c r="AN90" s="74"/>
      <c r="AO90" s="74"/>
      <c r="AP90" s="74"/>
      <c r="AQ90" s="74"/>
      <c r="BB90">
        <f>IF(BB89=0,"",BB89)</f>
      </c>
      <c r="BC90">
        <f>IF(BC89=0,"",BC89)</f>
      </c>
      <c r="BD90">
        <f>IF(BD89=0,"",BD89)</f>
      </c>
      <c r="FA90" s="88"/>
      <c r="FB90" s="88"/>
    </row>
    <row r="91" spans="1:158" ht="16.5" customHeight="1" thickBot="1">
      <c r="A91" s="41"/>
      <c r="B91" s="41"/>
      <c r="C91" s="41"/>
      <c r="D91" s="41"/>
      <c r="E91" s="41"/>
      <c r="F91" s="41"/>
      <c r="G91" s="41"/>
      <c r="H91" s="41"/>
      <c r="I91" s="109" t="s">
        <v>139</v>
      </c>
      <c r="J91" s="110"/>
      <c r="K91" s="111"/>
      <c r="L91" s="41"/>
      <c r="M91" s="41"/>
      <c r="N91" s="41"/>
      <c r="O91" s="41"/>
      <c r="P91" s="41"/>
      <c r="Q91" s="41"/>
      <c r="R91" s="41"/>
      <c r="S91" s="112" t="s">
        <v>113</v>
      </c>
      <c r="T91" s="113"/>
      <c r="U91" s="113"/>
      <c r="V91" s="113"/>
      <c r="W91" s="56">
        <f>AS88</f>
      </c>
      <c r="X91" s="56">
        <f>AV88</f>
      </c>
      <c r="Y91" s="57">
        <f>AY88</f>
      </c>
      <c r="Z91" s="75">
        <f>BB90</f>
      </c>
      <c r="AA91" s="58"/>
      <c r="AB91" s="41"/>
      <c r="AC91" s="41"/>
      <c r="AD91" s="41"/>
      <c r="AE91" s="41"/>
      <c r="AF91" s="41"/>
      <c r="AG91" s="41"/>
      <c r="AH91" s="41"/>
      <c r="AI91" s="41"/>
      <c r="FA91" s="88"/>
      <c r="FB91" s="88"/>
    </row>
    <row r="92" spans="1:158" ht="16.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112" t="s">
        <v>116</v>
      </c>
      <c r="T92" s="113"/>
      <c r="U92" s="113"/>
      <c r="V92" s="113"/>
      <c r="W92" s="57">
        <f>AT88</f>
      </c>
      <c r="X92" s="57">
        <f>AW88</f>
      </c>
      <c r="Y92" s="57">
        <f>AZ88</f>
      </c>
      <c r="Z92" s="75">
        <f>BC90</f>
      </c>
      <c r="AA92" s="58"/>
      <c r="AB92" s="41"/>
      <c r="AC92" s="41"/>
      <c r="AD92" s="41"/>
      <c r="AE92" s="114" t="s">
        <v>114</v>
      </c>
      <c r="AF92" s="115"/>
      <c r="AG92" s="116"/>
      <c r="AH92" s="114" t="s">
        <v>115</v>
      </c>
      <c r="AI92" s="116"/>
      <c r="AJ92" s="66"/>
      <c r="AK92" s="66"/>
      <c r="AL92" s="66"/>
      <c r="AM92" s="66"/>
      <c r="AN92" s="66"/>
      <c r="AO92" s="66"/>
      <c r="AP92" s="66"/>
      <c r="AQ92" s="66"/>
      <c r="FA92" s="88"/>
      <c r="FB92" s="88"/>
    </row>
    <row r="93" spans="1:158" ht="16.5" customHeight="1" thickBo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100" t="s">
        <v>117</v>
      </c>
      <c r="T93" s="101"/>
      <c r="U93" s="101"/>
      <c r="V93" s="101"/>
      <c r="W93" s="59">
        <f>AU88</f>
      </c>
      <c r="X93" s="59">
        <f>AX88</f>
      </c>
      <c r="Y93" s="59">
        <f>BA88</f>
      </c>
      <c r="Z93" s="76">
        <f>BD90</f>
      </c>
      <c r="AA93" s="58"/>
      <c r="AB93" s="41"/>
      <c r="AC93" s="41"/>
      <c r="AD93" s="41"/>
      <c r="AE93" s="102"/>
      <c r="AF93" s="103"/>
      <c r="AG93" s="104"/>
      <c r="AH93" s="102"/>
      <c r="AI93" s="104"/>
      <c r="AJ93" s="69"/>
      <c r="AK93" s="69"/>
      <c r="AL93" s="69"/>
      <c r="AM93" s="69"/>
      <c r="AN93" s="69"/>
      <c r="AO93" s="69"/>
      <c r="AP93" s="69"/>
      <c r="AQ93" s="69"/>
      <c r="AR93" s="2"/>
      <c r="AS93" t="s">
        <v>118</v>
      </c>
      <c r="FA93" s="88"/>
      <c r="FB93" s="88"/>
    </row>
    <row r="94" spans="45:158" ht="13.5">
      <c r="AS94" s="60" t="s">
        <v>120</v>
      </c>
      <c r="AT94" s="61" t="s">
        <v>121</v>
      </c>
      <c r="FA94" s="88"/>
      <c r="FB94" s="88"/>
    </row>
    <row r="95" spans="19:158" ht="13.5"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S95" s="62" t="s">
        <v>122</v>
      </c>
      <c r="AT95" s="63">
        <v>2700</v>
      </c>
      <c r="AU95" s="64">
        <f>AS87</f>
        <v>0</v>
      </c>
      <c r="AV95" s="97">
        <f>AT95*AU95</f>
        <v>0</v>
      </c>
      <c r="AW95" s="97"/>
      <c r="AX95" s="97"/>
      <c r="FA95" s="88"/>
      <c r="FB95" s="88"/>
    </row>
    <row r="96" spans="19:158" ht="13.5"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S96" s="62" t="s">
        <v>123</v>
      </c>
      <c r="AT96" s="63">
        <v>4300</v>
      </c>
      <c r="AU96" s="64">
        <f>AV87</f>
        <v>0</v>
      </c>
      <c r="AV96" s="97">
        <f aca="true" t="shared" si="2" ref="AV96:AV106">AT96*AU96</f>
        <v>0</v>
      </c>
      <c r="AW96" s="97"/>
      <c r="AX96" s="97"/>
      <c r="FA96" s="88"/>
      <c r="FB96" s="88"/>
    </row>
    <row r="97" spans="19:158" ht="13.5"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S97" s="62" t="s">
        <v>124</v>
      </c>
      <c r="AT97" s="63">
        <v>6200</v>
      </c>
      <c r="AU97">
        <f>AY87</f>
        <v>0</v>
      </c>
      <c r="AV97" s="97">
        <f t="shared" si="2"/>
        <v>0</v>
      </c>
      <c r="AW97" s="97"/>
      <c r="AX97" s="97"/>
      <c r="FA97" s="88"/>
      <c r="FB97" s="88"/>
    </row>
    <row r="98" spans="19:158" ht="13.5"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S98" s="62" t="s">
        <v>125</v>
      </c>
      <c r="AT98" s="63">
        <v>3375</v>
      </c>
      <c r="AU98">
        <f>AT87</f>
        <v>0</v>
      </c>
      <c r="AV98" s="97">
        <f t="shared" si="2"/>
        <v>0</v>
      </c>
      <c r="AW98" s="97"/>
      <c r="AX98" s="97"/>
      <c r="FA98" s="88"/>
      <c r="FB98" s="88"/>
    </row>
    <row r="99" spans="19:158" ht="17.25">
      <c r="S99" s="88"/>
      <c r="T99" s="88"/>
      <c r="U99" s="88"/>
      <c r="V99" s="88"/>
      <c r="W99" s="88"/>
      <c r="X99" s="88"/>
      <c r="Y99" s="88"/>
      <c r="Z99" s="89"/>
      <c r="AA99" s="89"/>
      <c r="AB99" s="89"/>
      <c r="AC99" s="89"/>
      <c r="AD99" s="89"/>
      <c r="AE99" s="88"/>
      <c r="AF99" s="88"/>
      <c r="AG99" s="88"/>
      <c r="AH99" s="88"/>
      <c r="AI99" s="88"/>
      <c r="AS99" s="62" t="s">
        <v>126</v>
      </c>
      <c r="AT99" s="63">
        <v>5375</v>
      </c>
      <c r="AU99">
        <f>AW87</f>
        <v>0</v>
      </c>
      <c r="AV99" s="97">
        <f t="shared" si="2"/>
        <v>0</v>
      </c>
      <c r="AW99" s="97"/>
      <c r="AX99" s="97"/>
      <c r="FA99" s="88"/>
      <c r="FB99" s="88"/>
    </row>
    <row r="100" spans="19:158" ht="13.5"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S100" s="62" t="s">
        <v>127</v>
      </c>
      <c r="AT100" s="63">
        <v>7750</v>
      </c>
      <c r="AU100">
        <f>AZ87</f>
        <v>0</v>
      </c>
      <c r="AV100" s="97">
        <f t="shared" si="2"/>
        <v>0</v>
      </c>
      <c r="AW100" s="97"/>
      <c r="AX100" s="97"/>
      <c r="FA100" s="88"/>
      <c r="FB100" s="88"/>
    </row>
    <row r="101" spans="19:158" ht="13.5"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S101" s="62" t="s">
        <v>128</v>
      </c>
      <c r="AT101" s="63">
        <v>4050</v>
      </c>
      <c r="AU101">
        <f>AU87</f>
        <v>0</v>
      </c>
      <c r="AV101" s="97">
        <f t="shared" si="2"/>
        <v>0</v>
      </c>
      <c r="AW101" s="97"/>
      <c r="AX101" s="97"/>
      <c r="FA101" s="88"/>
      <c r="FB101" s="88"/>
    </row>
    <row r="102" spans="19:158" ht="13.5"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S102" s="62" t="s">
        <v>129</v>
      </c>
      <c r="AT102" s="63">
        <v>6450</v>
      </c>
      <c r="AU102">
        <f>AX87</f>
        <v>0</v>
      </c>
      <c r="AV102" s="97">
        <f t="shared" si="2"/>
        <v>0</v>
      </c>
      <c r="AW102" s="97"/>
      <c r="AX102" s="97"/>
      <c r="FA102" s="88"/>
      <c r="FB102" s="88"/>
    </row>
    <row r="103" spans="19:158" ht="13.5"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S103" s="62" t="s">
        <v>130</v>
      </c>
      <c r="AT103" s="63">
        <v>9300</v>
      </c>
      <c r="AU103">
        <f>BA87</f>
        <v>0</v>
      </c>
      <c r="AV103" s="97">
        <f t="shared" si="2"/>
        <v>0</v>
      </c>
      <c r="AW103" s="97"/>
      <c r="AX103" s="97"/>
      <c r="FA103" s="88"/>
      <c r="FB103" s="88"/>
    </row>
    <row r="104" spans="45:158" ht="13.5">
      <c r="AS104" s="62" t="s">
        <v>131</v>
      </c>
      <c r="AT104" s="63">
        <v>900</v>
      </c>
      <c r="AU104">
        <f>BB89</f>
        <v>0</v>
      </c>
      <c r="AV104" s="97">
        <f t="shared" si="2"/>
        <v>0</v>
      </c>
      <c r="AW104" s="97"/>
      <c r="AX104" s="97"/>
      <c r="FA104" s="88"/>
      <c r="FB104" s="88"/>
    </row>
    <row r="105" spans="45:158" ht="13.5">
      <c r="AS105" s="62" t="s">
        <v>132</v>
      </c>
      <c r="AT105" s="63">
        <v>1125</v>
      </c>
      <c r="AU105">
        <f>BC89</f>
        <v>0</v>
      </c>
      <c r="AV105" s="97">
        <f t="shared" si="2"/>
        <v>0</v>
      </c>
      <c r="AW105" s="97"/>
      <c r="AX105" s="97"/>
      <c r="FA105" s="88"/>
      <c r="FB105" s="88"/>
    </row>
    <row r="106" spans="45:158" ht="13.5">
      <c r="AS106" s="62" t="s">
        <v>133</v>
      </c>
      <c r="AT106" s="63">
        <v>1350</v>
      </c>
      <c r="AU106">
        <f>BD89</f>
        <v>0</v>
      </c>
      <c r="AV106" s="97">
        <f t="shared" si="2"/>
        <v>0</v>
      </c>
      <c r="AW106" s="97"/>
      <c r="AX106" s="97"/>
      <c r="FA106" s="88"/>
      <c r="FB106" s="88"/>
    </row>
    <row r="107" spans="47:158" ht="13.5">
      <c r="AU107" t="s">
        <v>134</v>
      </c>
      <c r="AV107" s="97">
        <f>SUM(AV95:AV106)</f>
        <v>0</v>
      </c>
      <c r="AW107" s="97"/>
      <c r="AX107" s="97"/>
      <c r="FA107" s="88"/>
      <c r="FB107" s="88"/>
    </row>
    <row r="108" spans="47:158" ht="13.5">
      <c r="AU108" t="s">
        <v>137</v>
      </c>
      <c r="AV108" s="97">
        <f>ROUNDDOWN(AV107*0.1,0)</f>
        <v>0</v>
      </c>
      <c r="AW108" s="97"/>
      <c r="AX108" s="97"/>
      <c r="AY108" s="65" t="s">
        <v>136</v>
      </c>
      <c r="FA108" s="88"/>
      <c r="FB108" s="88"/>
    </row>
    <row r="109" spans="47:158" ht="13.5">
      <c r="AU109" t="s">
        <v>140</v>
      </c>
      <c r="AV109" s="97">
        <f>IF(OR(G8=37200,G8=9300,G8=4600),IF(AV108&gt;=37200,37200,AV108),0)</f>
        <v>0</v>
      </c>
      <c r="AW109" s="97"/>
      <c r="AX109" s="97"/>
      <c r="FA109" s="88"/>
      <c r="FB109" s="88"/>
    </row>
    <row r="110" spans="47:158" ht="13.5">
      <c r="AU110" t="s">
        <v>135</v>
      </c>
      <c r="AV110" s="98">
        <f>IF(AV109&gt;G8,G8,AV109)</f>
        <v>0</v>
      </c>
      <c r="AW110" s="98"/>
      <c r="AX110" s="98"/>
      <c r="FA110" s="88"/>
      <c r="FB110" s="88"/>
    </row>
    <row r="111" spans="47:158" ht="13.5">
      <c r="AU111" t="s">
        <v>146</v>
      </c>
      <c r="AV111" s="99">
        <f>AV107-AV110</f>
        <v>0</v>
      </c>
      <c r="AW111" s="98"/>
      <c r="AX111" s="98"/>
      <c r="FA111" s="88"/>
      <c r="FB111" s="88"/>
    </row>
    <row r="112" spans="157:158" ht="13.5">
      <c r="FA112" s="88"/>
      <c r="FB112" s="88"/>
    </row>
    <row r="113" spans="157:158" ht="13.5">
      <c r="FA113" s="88"/>
      <c r="FB113" s="88"/>
    </row>
    <row r="114" spans="157:158" ht="13.5">
      <c r="FA114" s="88"/>
      <c r="FB114" s="88"/>
    </row>
    <row r="115" spans="157:158" ht="13.5">
      <c r="FA115" s="88"/>
      <c r="FB115" s="88"/>
    </row>
    <row r="116" spans="157:158" ht="13.5">
      <c r="FA116" s="88"/>
      <c r="FB116" s="88"/>
    </row>
    <row r="117" spans="157:158" ht="13.5">
      <c r="FA117" s="88"/>
      <c r="FB117" s="88"/>
    </row>
    <row r="118" spans="157:158" ht="13.5">
      <c r="FA118" s="88"/>
      <c r="FB118" s="88"/>
    </row>
    <row r="119" spans="157:158" ht="13.5">
      <c r="FA119" s="88"/>
      <c r="FB119" s="88"/>
    </row>
    <row r="120" spans="157:158" ht="13.5">
      <c r="FA120" s="88"/>
      <c r="FB120" s="88"/>
    </row>
    <row r="121" spans="157:158" ht="13.5">
      <c r="FA121" s="88"/>
      <c r="FB121" s="88"/>
    </row>
    <row r="122" spans="157:158" ht="13.5">
      <c r="FA122" s="88"/>
      <c r="FB122" s="88"/>
    </row>
    <row r="123" spans="157:158" ht="13.5">
      <c r="FA123" s="88"/>
      <c r="FB123" s="88"/>
    </row>
    <row r="124" spans="157:158" ht="13.5">
      <c r="FA124" s="88"/>
      <c r="FB124" s="88"/>
    </row>
    <row r="125" spans="157:158" ht="13.5">
      <c r="FA125" s="88"/>
      <c r="FB125" s="88"/>
    </row>
    <row r="126" spans="157:158" ht="13.5">
      <c r="FA126" s="88"/>
      <c r="FB126" s="88"/>
    </row>
    <row r="127" spans="157:158" ht="13.5">
      <c r="FA127" s="88"/>
      <c r="FB127" s="88"/>
    </row>
    <row r="128" spans="157:158" ht="13.5">
      <c r="FA128" s="88"/>
      <c r="FB128" s="88"/>
    </row>
    <row r="129" spans="157:158" ht="13.5">
      <c r="FA129" s="88"/>
      <c r="FB129" s="88"/>
    </row>
    <row r="130" spans="157:158" ht="13.5">
      <c r="FA130" s="88"/>
      <c r="FB130" s="88"/>
    </row>
    <row r="131" spans="157:158" ht="13.5">
      <c r="FA131" s="88"/>
      <c r="FB131" s="88"/>
    </row>
    <row r="132" spans="157:158" ht="13.5">
      <c r="FA132" s="88"/>
      <c r="FB132" s="88"/>
    </row>
    <row r="133" spans="157:158" ht="13.5">
      <c r="FA133" s="88"/>
      <c r="FB133" s="88"/>
    </row>
    <row r="134" spans="157:158" ht="13.5">
      <c r="FA134" s="88"/>
      <c r="FB134" s="88"/>
    </row>
    <row r="135" spans="157:158" ht="13.5">
      <c r="FA135" s="88"/>
      <c r="FB135" s="88"/>
    </row>
    <row r="136" spans="157:158" ht="13.5">
      <c r="FA136" s="88"/>
      <c r="FB136" s="88"/>
    </row>
    <row r="137" spans="157:158" ht="13.5">
      <c r="FA137" s="88"/>
      <c r="FB137" s="88"/>
    </row>
    <row r="138" spans="157:158" ht="13.5">
      <c r="FA138" s="88"/>
      <c r="FB138" s="88"/>
    </row>
    <row r="139" spans="157:158" ht="13.5">
      <c r="FA139" s="88"/>
      <c r="FB139" s="88"/>
    </row>
    <row r="140" spans="157:158" ht="13.5">
      <c r="FA140" s="88"/>
      <c r="FB140" s="88"/>
    </row>
    <row r="141" spans="157:158" ht="13.5">
      <c r="FA141" s="88"/>
      <c r="FB141" s="88"/>
    </row>
    <row r="142" spans="157:158" ht="13.5">
      <c r="FA142" s="88"/>
      <c r="FB142" s="88"/>
    </row>
    <row r="143" spans="157:158" ht="13.5">
      <c r="FA143" s="88"/>
      <c r="FB143" s="88"/>
    </row>
    <row r="144" spans="157:158" ht="13.5">
      <c r="FA144" s="88"/>
      <c r="FB144" s="88"/>
    </row>
    <row r="145" spans="157:158" ht="13.5">
      <c r="FA145" s="88"/>
      <c r="FB145" s="88"/>
    </row>
    <row r="146" spans="157:158" ht="13.5">
      <c r="FA146" s="88"/>
      <c r="FB146" s="88"/>
    </row>
    <row r="147" spans="157:158" ht="13.5">
      <c r="FA147" s="88"/>
      <c r="FB147" s="88"/>
    </row>
    <row r="148" spans="157:158" ht="13.5">
      <c r="FA148" s="88"/>
      <c r="FB148" s="88"/>
    </row>
    <row r="149" spans="157:158" ht="13.5">
      <c r="FA149" s="88"/>
      <c r="FB149" s="88"/>
    </row>
    <row r="150" spans="157:158" ht="13.5">
      <c r="FA150" s="88"/>
      <c r="FB150" s="88"/>
    </row>
    <row r="151" spans="157:158" ht="13.5">
      <c r="FA151" s="88"/>
      <c r="FB151" s="88"/>
    </row>
    <row r="152" spans="157:158" ht="13.5">
      <c r="FA152" s="88"/>
      <c r="FB152" s="88"/>
    </row>
    <row r="153" spans="157:158" ht="13.5">
      <c r="FA153" s="88"/>
      <c r="FB153" s="88"/>
    </row>
    <row r="154" spans="157:158" ht="13.5">
      <c r="FA154" s="88"/>
      <c r="FB154" s="88"/>
    </row>
    <row r="155" spans="157:158" ht="13.5">
      <c r="FA155" s="88"/>
      <c r="FB155" s="88"/>
    </row>
    <row r="156" spans="157:158" ht="13.5">
      <c r="FA156" s="88"/>
      <c r="FB156" s="88"/>
    </row>
    <row r="157" spans="157:158" ht="13.5">
      <c r="FA157" s="88"/>
      <c r="FB157" s="88"/>
    </row>
    <row r="158" spans="157:158" ht="13.5">
      <c r="FA158" s="88"/>
      <c r="FB158" s="88"/>
    </row>
    <row r="159" spans="157:158" ht="13.5">
      <c r="FA159" s="88"/>
      <c r="FB159" s="88"/>
    </row>
    <row r="160" spans="157:158" ht="13.5">
      <c r="FA160" s="88"/>
      <c r="FB160" s="88"/>
    </row>
    <row r="161" spans="157:158" ht="13.5">
      <c r="FA161" s="88"/>
      <c r="FB161" s="88"/>
    </row>
    <row r="162" spans="157:158" ht="13.5">
      <c r="FA162" s="88"/>
      <c r="FB162" s="88"/>
    </row>
    <row r="163" spans="157:158" ht="13.5">
      <c r="FA163" s="88"/>
      <c r="FB163" s="88"/>
    </row>
    <row r="164" spans="157:158" ht="13.5">
      <c r="FA164" s="88"/>
      <c r="FB164" s="88"/>
    </row>
    <row r="165" spans="157:158" ht="13.5">
      <c r="FA165" s="88"/>
      <c r="FB165" s="88"/>
    </row>
    <row r="166" spans="157:158" ht="13.5">
      <c r="FA166" s="88"/>
      <c r="FB166" s="88"/>
    </row>
    <row r="167" spans="157:158" ht="13.5">
      <c r="FA167" s="88"/>
      <c r="FB167" s="88"/>
    </row>
    <row r="168" spans="157:158" ht="13.5">
      <c r="FA168" s="88"/>
      <c r="FB168" s="88"/>
    </row>
    <row r="169" spans="157:158" ht="13.5">
      <c r="FA169" s="88"/>
      <c r="FB169" s="88"/>
    </row>
    <row r="170" spans="157:158" ht="13.5">
      <c r="FA170" s="88"/>
      <c r="FB170" s="88"/>
    </row>
    <row r="171" spans="157:158" ht="13.5">
      <c r="FA171" s="88"/>
      <c r="FB171" s="88"/>
    </row>
    <row r="172" spans="157:158" ht="13.5">
      <c r="FA172" s="88"/>
      <c r="FB172" s="88"/>
    </row>
    <row r="173" spans="157:158" ht="13.5">
      <c r="FA173" s="88"/>
      <c r="FB173" s="88"/>
    </row>
    <row r="174" spans="157:158" ht="13.5">
      <c r="FA174" s="88"/>
      <c r="FB174" s="88"/>
    </row>
    <row r="175" spans="157:158" ht="13.5">
      <c r="FA175" s="88"/>
      <c r="FB175" s="88"/>
    </row>
    <row r="176" spans="157:158" ht="13.5">
      <c r="FA176" s="88"/>
      <c r="FB176" s="88"/>
    </row>
    <row r="177" spans="157:158" ht="13.5">
      <c r="FA177" s="88"/>
      <c r="FB177" s="88"/>
    </row>
    <row r="178" spans="157:158" ht="13.5">
      <c r="FA178" s="88"/>
      <c r="FB178" s="88"/>
    </row>
    <row r="179" spans="157:158" ht="13.5">
      <c r="FA179" s="88"/>
      <c r="FB179" s="88"/>
    </row>
    <row r="180" spans="157:158" ht="13.5">
      <c r="FA180" s="88"/>
      <c r="FB180" s="88"/>
    </row>
    <row r="181" spans="157:158" ht="13.5">
      <c r="FA181" s="88"/>
      <c r="FB181" s="88"/>
    </row>
    <row r="182" spans="157:158" ht="13.5">
      <c r="FA182" s="88"/>
      <c r="FB182" s="88"/>
    </row>
    <row r="183" spans="157:158" ht="13.5">
      <c r="FA183" s="88"/>
      <c r="FB183" s="88"/>
    </row>
    <row r="184" spans="157:158" ht="13.5">
      <c r="FA184" s="88"/>
      <c r="FB184" s="88"/>
    </row>
    <row r="185" spans="157:158" ht="13.5">
      <c r="FA185" s="88"/>
      <c r="FB185" s="88"/>
    </row>
    <row r="186" spans="157:158" ht="13.5">
      <c r="FA186" s="88"/>
      <c r="FB186" s="88"/>
    </row>
    <row r="187" spans="157:158" ht="13.5">
      <c r="FA187" s="88"/>
      <c r="FB187" s="88"/>
    </row>
    <row r="188" spans="157:158" ht="13.5">
      <c r="FA188" s="88"/>
      <c r="FB188" s="88"/>
    </row>
    <row r="189" spans="157:158" ht="13.5">
      <c r="FA189" s="88"/>
      <c r="FB189" s="88"/>
    </row>
    <row r="190" spans="157:158" ht="13.5">
      <c r="FA190" s="88"/>
      <c r="FB190" s="88"/>
    </row>
    <row r="191" spans="157:158" ht="13.5">
      <c r="FA191" s="88"/>
      <c r="FB191" s="88"/>
    </row>
    <row r="192" spans="157:158" ht="13.5">
      <c r="FA192" s="88"/>
      <c r="FB192" s="88"/>
    </row>
    <row r="193" spans="157:158" ht="13.5">
      <c r="FA193" s="88"/>
      <c r="FB193" s="88"/>
    </row>
    <row r="194" spans="157:158" ht="13.5">
      <c r="FA194" s="88"/>
      <c r="FB194" s="88"/>
    </row>
    <row r="195" spans="157:158" ht="13.5">
      <c r="FA195" s="88"/>
      <c r="FB195" s="88"/>
    </row>
    <row r="196" spans="157:158" ht="13.5">
      <c r="FA196" s="88"/>
      <c r="FB196" s="88"/>
    </row>
    <row r="197" spans="157:158" ht="13.5">
      <c r="FA197" s="88"/>
      <c r="FB197" s="88"/>
    </row>
    <row r="198" spans="157:158" ht="13.5">
      <c r="FA198" s="88"/>
      <c r="FB198" s="88"/>
    </row>
    <row r="199" spans="157:158" ht="13.5">
      <c r="FA199" s="88"/>
      <c r="FB199" s="88"/>
    </row>
    <row r="200" spans="157:158" ht="13.5">
      <c r="FA200" s="88"/>
      <c r="FB200" s="88"/>
    </row>
  </sheetData>
  <sheetProtection password="CA86" sheet="1"/>
  <mergeCells count="4294">
    <mergeCell ref="X10:AH14"/>
    <mergeCell ref="B82:AG82"/>
    <mergeCell ref="A1:AI1"/>
    <mergeCell ref="C3:D3"/>
    <mergeCell ref="E3:F3"/>
    <mergeCell ref="H3:I3"/>
    <mergeCell ref="X3:Y3"/>
    <mergeCell ref="B5:C5"/>
    <mergeCell ref="AF5:AG5"/>
    <mergeCell ref="B6:D6"/>
    <mergeCell ref="E6:N6"/>
    <mergeCell ref="X6:Y6"/>
    <mergeCell ref="A7:D7"/>
    <mergeCell ref="E7:M7"/>
    <mergeCell ref="N7:V7"/>
    <mergeCell ref="X7:AH7"/>
    <mergeCell ref="B8:F8"/>
    <mergeCell ref="G8:K8"/>
    <mergeCell ref="N8:V9"/>
    <mergeCell ref="X8:AH8"/>
    <mergeCell ref="A9:D9"/>
    <mergeCell ref="E9:L9"/>
    <mergeCell ref="X9:Y9"/>
    <mergeCell ref="Z9:AH9"/>
    <mergeCell ref="A10:D10"/>
    <mergeCell ref="G10:H10"/>
    <mergeCell ref="J10:K10"/>
    <mergeCell ref="N10:V11"/>
    <mergeCell ref="A11:D11"/>
    <mergeCell ref="G11:H11"/>
    <mergeCell ref="J11:K11"/>
    <mergeCell ref="B12:D12"/>
    <mergeCell ref="G12:H12"/>
    <mergeCell ref="J12:K12"/>
    <mergeCell ref="O12:V13"/>
    <mergeCell ref="B13:M13"/>
    <mergeCell ref="E14:V14"/>
    <mergeCell ref="BW14:BW15"/>
    <mergeCell ref="BX14:BX15"/>
    <mergeCell ref="BY14:BY15"/>
    <mergeCell ref="BZ14:BZ15"/>
    <mergeCell ref="CA14:CA15"/>
    <mergeCell ref="CB14:CB15"/>
    <mergeCell ref="CC14:CC15"/>
    <mergeCell ref="CD14:CD15"/>
    <mergeCell ref="CE14:CE15"/>
    <mergeCell ref="CF14:CF15"/>
    <mergeCell ref="CG14:CG15"/>
    <mergeCell ref="CI14:CI15"/>
    <mergeCell ref="CJ14:CJ15"/>
    <mergeCell ref="CK14:CK15"/>
    <mergeCell ref="CL14:CL15"/>
    <mergeCell ref="CM14:CM15"/>
    <mergeCell ref="CN14:CN15"/>
    <mergeCell ref="CO14:CO15"/>
    <mergeCell ref="CP14:CP15"/>
    <mergeCell ref="CQ14:CQ15"/>
    <mergeCell ref="CR14:CR15"/>
    <mergeCell ref="CS14:CS15"/>
    <mergeCell ref="CT14:CT15"/>
    <mergeCell ref="CU14:CU15"/>
    <mergeCell ref="CV14:CV15"/>
    <mergeCell ref="CW14:CW15"/>
    <mergeCell ref="CX14:CX15"/>
    <mergeCell ref="CY14:CY15"/>
    <mergeCell ref="CZ14:CZ15"/>
    <mergeCell ref="DA14:DA15"/>
    <mergeCell ref="DB14:DB15"/>
    <mergeCell ref="DC14:DC15"/>
    <mergeCell ref="DD14:DD15"/>
    <mergeCell ref="DG14:DG15"/>
    <mergeCell ref="DL14:DL15"/>
    <mergeCell ref="DN14:DN15"/>
    <mergeCell ref="DO14:DO15"/>
    <mergeCell ref="A15:A17"/>
    <mergeCell ref="B15:B17"/>
    <mergeCell ref="C15:D17"/>
    <mergeCell ref="E15:L15"/>
    <mergeCell ref="M15:N15"/>
    <mergeCell ref="O15:V15"/>
    <mergeCell ref="W15:AB15"/>
    <mergeCell ref="AC15:AD15"/>
    <mergeCell ref="AE15:AG17"/>
    <mergeCell ref="AH15:AI17"/>
    <mergeCell ref="E16:H17"/>
    <mergeCell ref="I16:L17"/>
    <mergeCell ref="M16:M17"/>
    <mergeCell ref="N16:N17"/>
    <mergeCell ref="O16:R17"/>
    <mergeCell ref="S16:V17"/>
    <mergeCell ref="W16:X16"/>
    <mergeCell ref="Y16:Z16"/>
    <mergeCell ref="AA16:AB16"/>
    <mergeCell ref="AC16:AD16"/>
    <mergeCell ref="BZ16:CU16"/>
    <mergeCell ref="CV16:DG16"/>
    <mergeCell ref="DL16:EV16"/>
    <mergeCell ref="A18:A19"/>
    <mergeCell ref="B18:B19"/>
    <mergeCell ref="C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AC18:AC19"/>
    <mergeCell ref="AD18:AD19"/>
    <mergeCell ref="AE18:AG19"/>
    <mergeCell ref="AH18:AI19"/>
    <mergeCell ref="AK18:AK19"/>
    <mergeCell ref="AL18:AL19"/>
    <mergeCell ref="AM18:AM19"/>
    <mergeCell ref="AN18:AN19"/>
    <mergeCell ref="AO18:AO19"/>
    <mergeCell ref="AP18:AP19"/>
    <mergeCell ref="AS18:AS19"/>
    <mergeCell ref="AT18:AT19"/>
    <mergeCell ref="AU18:AU19"/>
    <mergeCell ref="AV18:AV19"/>
    <mergeCell ref="AW18:AW19"/>
    <mergeCell ref="AX18:AX19"/>
    <mergeCell ref="AY18:AY19"/>
    <mergeCell ref="AZ18:AZ19"/>
    <mergeCell ref="BA18:BA19"/>
    <mergeCell ref="BB18:BB19"/>
    <mergeCell ref="BC18:BC19"/>
    <mergeCell ref="BD18:BD19"/>
    <mergeCell ref="BE18:BE19"/>
    <mergeCell ref="BF18:BF19"/>
    <mergeCell ref="BG18:BG19"/>
    <mergeCell ref="BH18:BH19"/>
    <mergeCell ref="BI18:BI19"/>
    <mergeCell ref="BJ18:BJ19"/>
    <mergeCell ref="CI18:CI19"/>
    <mergeCell ref="CJ18:CJ19"/>
    <mergeCell ref="CK18:CK19"/>
    <mergeCell ref="CL18:CL19"/>
    <mergeCell ref="CM18:CM19"/>
    <mergeCell ref="CN18:CN19"/>
    <mergeCell ref="CO18:CO19"/>
    <mergeCell ref="CP18:CP19"/>
    <mergeCell ref="CQ18:CQ19"/>
    <mergeCell ref="CR18:CR19"/>
    <mergeCell ref="CS18:CS19"/>
    <mergeCell ref="CT18:CT19"/>
    <mergeCell ref="CU18:CU19"/>
    <mergeCell ref="CV18:CV19"/>
    <mergeCell ref="CW18:CW19"/>
    <mergeCell ref="CX18:CX19"/>
    <mergeCell ref="CY18:CY19"/>
    <mergeCell ref="CZ18:CZ19"/>
    <mergeCell ref="DA18:DA19"/>
    <mergeCell ref="DB18:DB19"/>
    <mergeCell ref="DC18:DC19"/>
    <mergeCell ref="DD18:DD19"/>
    <mergeCell ref="DE18:DE19"/>
    <mergeCell ref="DF18:DF19"/>
    <mergeCell ref="DG18:DG19"/>
    <mergeCell ref="DH18:DH19"/>
    <mergeCell ref="DI18:DI19"/>
    <mergeCell ref="DJ18:DJ19"/>
    <mergeCell ref="DK18:DK19"/>
    <mergeCell ref="DL18:DL19"/>
    <mergeCell ref="DM18:DM19"/>
    <mergeCell ref="DN18:DN19"/>
    <mergeCell ref="DO18:DO19"/>
    <mergeCell ref="DP18:DP19"/>
    <mergeCell ref="DQ18:DQ19"/>
    <mergeCell ref="DR18:DR19"/>
    <mergeCell ref="DS18:DS19"/>
    <mergeCell ref="DT18:DT19"/>
    <mergeCell ref="DU18:DU19"/>
    <mergeCell ref="DV18:DV19"/>
    <mergeCell ref="DW18:DW19"/>
    <mergeCell ref="DX18:DX19"/>
    <mergeCell ref="DY18:DY19"/>
    <mergeCell ref="DZ18:DZ19"/>
    <mergeCell ref="EA18:EA19"/>
    <mergeCell ref="EB18:EB19"/>
    <mergeCell ref="EC18:EC19"/>
    <mergeCell ref="ED18:ED19"/>
    <mergeCell ref="EE18:EE19"/>
    <mergeCell ref="EF18:EF19"/>
    <mergeCell ref="EG18:EG19"/>
    <mergeCell ref="EH18:EH19"/>
    <mergeCell ref="EI18:EI19"/>
    <mergeCell ref="EJ18:EJ19"/>
    <mergeCell ref="EK18:EK19"/>
    <mergeCell ref="EL18:EL19"/>
    <mergeCell ref="EM18:EM19"/>
    <mergeCell ref="EN18:EN19"/>
    <mergeCell ref="EO18:EO19"/>
    <mergeCell ref="EP18:EP19"/>
    <mergeCell ref="EQ18:EQ19"/>
    <mergeCell ref="ER18:ER19"/>
    <mergeCell ref="ES18:ES19"/>
    <mergeCell ref="ET18:ET19"/>
    <mergeCell ref="EU18:EU19"/>
    <mergeCell ref="EV18:EV19"/>
    <mergeCell ref="EW18:EW19"/>
    <mergeCell ref="EX18:EX19"/>
    <mergeCell ref="EY18:EY19"/>
    <mergeCell ref="EZ18:EZ19"/>
    <mergeCell ref="A20:A21"/>
    <mergeCell ref="B20:B21"/>
    <mergeCell ref="C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AC20:AC21"/>
    <mergeCell ref="AD20:AD21"/>
    <mergeCell ref="AE20:AG21"/>
    <mergeCell ref="AH20:AI21"/>
    <mergeCell ref="AK20:AK21"/>
    <mergeCell ref="AL20:AL21"/>
    <mergeCell ref="AM20:AM21"/>
    <mergeCell ref="AN20:AN21"/>
    <mergeCell ref="AO20:AO21"/>
    <mergeCell ref="AP20:AP21"/>
    <mergeCell ref="AS20:AS21"/>
    <mergeCell ref="AT20:AT21"/>
    <mergeCell ref="AU20:AU21"/>
    <mergeCell ref="AV20:AV21"/>
    <mergeCell ref="AW20:AW21"/>
    <mergeCell ref="AX20:AX21"/>
    <mergeCell ref="AY20:AY21"/>
    <mergeCell ref="AZ20:AZ21"/>
    <mergeCell ref="BA20:BA21"/>
    <mergeCell ref="BB20:BB21"/>
    <mergeCell ref="BC20:BC21"/>
    <mergeCell ref="BD20:BD21"/>
    <mergeCell ref="BE20:BE21"/>
    <mergeCell ref="BF20:BF21"/>
    <mergeCell ref="BG20:BG21"/>
    <mergeCell ref="BH20:BH21"/>
    <mergeCell ref="BI20:BI21"/>
    <mergeCell ref="BJ20:BJ21"/>
    <mergeCell ref="CI20:CI21"/>
    <mergeCell ref="CJ20:CJ21"/>
    <mergeCell ref="CK20:CK21"/>
    <mergeCell ref="CL20:CL21"/>
    <mergeCell ref="CM20:CM21"/>
    <mergeCell ref="CN20:CN21"/>
    <mergeCell ref="CO20:CO21"/>
    <mergeCell ref="CP20:CP21"/>
    <mergeCell ref="CQ20:CQ21"/>
    <mergeCell ref="CR20:CR21"/>
    <mergeCell ref="CS20:CS21"/>
    <mergeCell ref="CT20:CT21"/>
    <mergeCell ref="CU20:CU21"/>
    <mergeCell ref="CV20:CV21"/>
    <mergeCell ref="CW20:CW21"/>
    <mergeCell ref="CX20:CX21"/>
    <mergeCell ref="CY20:CY21"/>
    <mergeCell ref="CZ20:CZ21"/>
    <mergeCell ref="DA20:DA21"/>
    <mergeCell ref="DB20:DB21"/>
    <mergeCell ref="DC20:DC21"/>
    <mergeCell ref="DD20:DD21"/>
    <mergeCell ref="DE20:DE21"/>
    <mergeCell ref="DF20:DF21"/>
    <mergeCell ref="DG20:DG21"/>
    <mergeCell ref="DH20:DH21"/>
    <mergeCell ref="DI20:DI21"/>
    <mergeCell ref="DJ20:DJ21"/>
    <mergeCell ref="DK20:DK21"/>
    <mergeCell ref="DL20:DL21"/>
    <mergeCell ref="DM20:DM21"/>
    <mergeCell ref="DN20:DN21"/>
    <mergeCell ref="DO20:DO21"/>
    <mergeCell ref="DP20:DP21"/>
    <mergeCell ref="DQ20:DQ21"/>
    <mergeCell ref="DR20:DR21"/>
    <mergeCell ref="DS20:DS21"/>
    <mergeCell ref="DT20:DT21"/>
    <mergeCell ref="DU20:DU21"/>
    <mergeCell ref="DV20:DV21"/>
    <mergeCell ref="DW20:DW21"/>
    <mergeCell ref="DX20:DX21"/>
    <mergeCell ref="DY20:DY21"/>
    <mergeCell ref="DZ20:DZ21"/>
    <mergeCell ref="EA20:EA21"/>
    <mergeCell ref="EB20:EB21"/>
    <mergeCell ref="EC20:EC21"/>
    <mergeCell ref="ED20:ED21"/>
    <mergeCell ref="EE20:EE21"/>
    <mergeCell ref="EF20:EF21"/>
    <mergeCell ref="EG20:EG21"/>
    <mergeCell ref="EH20:EH21"/>
    <mergeCell ref="EI20:EI21"/>
    <mergeCell ref="EJ20:EJ21"/>
    <mergeCell ref="EK20:EK21"/>
    <mergeCell ref="EL20:EL21"/>
    <mergeCell ref="EM20:EM21"/>
    <mergeCell ref="EN20:EN21"/>
    <mergeCell ref="EO20:EO21"/>
    <mergeCell ref="EP20:EP21"/>
    <mergeCell ref="EQ20:EQ21"/>
    <mergeCell ref="ER20:ER21"/>
    <mergeCell ref="ES20:ES21"/>
    <mergeCell ref="ET20:ET21"/>
    <mergeCell ref="EU20:EU21"/>
    <mergeCell ref="EV20:EV21"/>
    <mergeCell ref="EW20:EW21"/>
    <mergeCell ref="EX20:EX21"/>
    <mergeCell ref="EY20:EY21"/>
    <mergeCell ref="EZ20:EZ21"/>
    <mergeCell ref="A22:A23"/>
    <mergeCell ref="B22:B23"/>
    <mergeCell ref="C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G23"/>
    <mergeCell ref="AH22:AI23"/>
    <mergeCell ref="AN22:AN23"/>
    <mergeCell ref="AO22:AO23"/>
    <mergeCell ref="AP22:AP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BB22:BB23"/>
    <mergeCell ref="BC22:BC23"/>
    <mergeCell ref="BD22:BD23"/>
    <mergeCell ref="BE22:BE23"/>
    <mergeCell ref="BF22:BF23"/>
    <mergeCell ref="BG22:BG23"/>
    <mergeCell ref="BH22:BH23"/>
    <mergeCell ref="BI22:BI23"/>
    <mergeCell ref="BJ22:BJ23"/>
    <mergeCell ref="CI22:CI23"/>
    <mergeCell ref="CJ22:CJ23"/>
    <mergeCell ref="CK22:CK23"/>
    <mergeCell ref="CL22:CL23"/>
    <mergeCell ref="CM22:CM23"/>
    <mergeCell ref="CN22:CN23"/>
    <mergeCell ref="CO22:CO23"/>
    <mergeCell ref="CP22:CP23"/>
    <mergeCell ref="CQ22:CQ23"/>
    <mergeCell ref="CR22:CR23"/>
    <mergeCell ref="CS22:CS23"/>
    <mergeCell ref="CT22:CT23"/>
    <mergeCell ref="CU22:CU23"/>
    <mergeCell ref="CV22:CV23"/>
    <mergeCell ref="CW22:CW23"/>
    <mergeCell ref="CX22:CX23"/>
    <mergeCell ref="CY22:CY23"/>
    <mergeCell ref="CZ22:CZ23"/>
    <mergeCell ref="DA22:DA23"/>
    <mergeCell ref="DB22:DB23"/>
    <mergeCell ref="DC22:DC23"/>
    <mergeCell ref="DD22:DD23"/>
    <mergeCell ref="DE22:DE23"/>
    <mergeCell ref="DF22:DF23"/>
    <mergeCell ref="DG22:DG23"/>
    <mergeCell ref="DH22:DH23"/>
    <mergeCell ref="DI22:DI23"/>
    <mergeCell ref="DJ22:DJ23"/>
    <mergeCell ref="DK22:DK23"/>
    <mergeCell ref="DL22:DL23"/>
    <mergeCell ref="DM22:DM23"/>
    <mergeCell ref="DN22:DN23"/>
    <mergeCell ref="DO22:DO23"/>
    <mergeCell ref="DP22:DP23"/>
    <mergeCell ref="DQ22:DQ23"/>
    <mergeCell ref="DR22:DR23"/>
    <mergeCell ref="DS22:DS23"/>
    <mergeCell ref="DT22:DT23"/>
    <mergeCell ref="DU22:DU23"/>
    <mergeCell ref="DV22:DV23"/>
    <mergeCell ref="DW22:DW23"/>
    <mergeCell ref="DX22:DX23"/>
    <mergeCell ref="DY22:DY23"/>
    <mergeCell ref="DZ22:DZ23"/>
    <mergeCell ref="EA22:EA23"/>
    <mergeCell ref="EB22:EB23"/>
    <mergeCell ref="EC22:EC23"/>
    <mergeCell ref="ED22:ED23"/>
    <mergeCell ref="EE22:EE23"/>
    <mergeCell ref="EF22:EF23"/>
    <mergeCell ref="EG22:EG23"/>
    <mergeCell ref="EH22:EH23"/>
    <mergeCell ref="EI22:EI23"/>
    <mergeCell ref="EJ22:EJ23"/>
    <mergeCell ref="EK22:EK23"/>
    <mergeCell ref="EL22:EL23"/>
    <mergeCell ref="EM22:EM23"/>
    <mergeCell ref="EN22:EN23"/>
    <mergeCell ref="EO22:EO23"/>
    <mergeCell ref="EP22:EP23"/>
    <mergeCell ref="EQ22:EQ23"/>
    <mergeCell ref="ER22:ER23"/>
    <mergeCell ref="ES22:ES23"/>
    <mergeCell ref="ET22:ET23"/>
    <mergeCell ref="EU22:EU23"/>
    <mergeCell ref="EV22:EV23"/>
    <mergeCell ref="EW22:EW23"/>
    <mergeCell ref="EX22:EX23"/>
    <mergeCell ref="EY22:EY23"/>
    <mergeCell ref="EZ22:EZ23"/>
    <mergeCell ref="A24:A25"/>
    <mergeCell ref="B24:B25"/>
    <mergeCell ref="C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T24:T25"/>
    <mergeCell ref="U24:U25"/>
    <mergeCell ref="V24:V25"/>
    <mergeCell ref="W24:W25"/>
    <mergeCell ref="X24:X25"/>
    <mergeCell ref="Y24:Y25"/>
    <mergeCell ref="Z24:Z25"/>
    <mergeCell ref="AA24:AA25"/>
    <mergeCell ref="AB24:AB25"/>
    <mergeCell ref="AC24:AC25"/>
    <mergeCell ref="AD24:AD25"/>
    <mergeCell ref="AE24:AG25"/>
    <mergeCell ref="AH24:AI25"/>
    <mergeCell ref="AN24:AN25"/>
    <mergeCell ref="AO24:AO25"/>
    <mergeCell ref="AP24:AP25"/>
    <mergeCell ref="AS24:AS25"/>
    <mergeCell ref="AT24:AT25"/>
    <mergeCell ref="AU24:AU25"/>
    <mergeCell ref="AV24:AV25"/>
    <mergeCell ref="AW24:AW25"/>
    <mergeCell ref="AX24:AX25"/>
    <mergeCell ref="AY24:AY25"/>
    <mergeCell ref="AZ24:AZ25"/>
    <mergeCell ref="BA24:BA25"/>
    <mergeCell ref="BB24:BB25"/>
    <mergeCell ref="BC24:BC25"/>
    <mergeCell ref="BD24:BD25"/>
    <mergeCell ref="BE24:BE25"/>
    <mergeCell ref="BF24:BF25"/>
    <mergeCell ref="BG24:BG25"/>
    <mergeCell ref="BH24:BH25"/>
    <mergeCell ref="BI24:BI25"/>
    <mergeCell ref="BJ24:BJ25"/>
    <mergeCell ref="CI24:CI25"/>
    <mergeCell ref="CJ24:CJ25"/>
    <mergeCell ref="CK24:CK25"/>
    <mergeCell ref="CL24:CL25"/>
    <mergeCell ref="CM24:CM25"/>
    <mergeCell ref="CN24:CN25"/>
    <mergeCell ref="CO24:CO25"/>
    <mergeCell ref="CP24:CP25"/>
    <mergeCell ref="CQ24:CQ25"/>
    <mergeCell ref="CR24:CR25"/>
    <mergeCell ref="CS24:CS25"/>
    <mergeCell ref="CT24:CT25"/>
    <mergeCell ref="CU24:CU25"/>
    <mergeCell ref="CV24:CV25"/>
    <mergeCell ref="CW24:CW25"/>
    <mergeCell ref="CX24:CX25"/>
    <mergeCell ref="CY24:CY25"/>
    <mergeCell ref="CZ24:CZ25"/>
    <mergeCell ref="DA24:DA25"/>
    <mergeCell ref="DB24:DB25"/>
    <mergeCell ref="DC24:DC25"/>
    <mergeCell ref="DD24:DD25"/>
    <mergeCell ref="DE24:DE25"/>
    <mergeCell ref="DF24:DF25"/>
    <mergeCell ref="DG24:DG25"/>
    <mergeCell ref="DH24:DH25"/>
    <mergeCell ref="DI24:DI25"/>
    <mergeCell ref="DJ24:DJ25"/>
    <mergeCell ref="DK24:DK25"/>
    <mergeCell ref="DL24:DL25"/>
    <mergeCell ref="DM24:DM25"/>
    <mergeCell ref="DN24:DN25"/>
    <mergeCell ref="DO24:DO25"/>
    <mergeCell ref="DP24:DP25"/>
    <mergeCell ref="DQ24:DQ25"/>
    <mergeCell ref="DR24:DR25"/>
    <mergeCell ref="DS24:DS25"/>
    <mergeCell ref="DT24:DT25"/>
    <mergeCell ref="DU24:DU25"/>
    <mergeCell ref="DV24:DV25"/>
    <mergeCell ref="DW24:DW25"/>
    <mergeCell ref="DX24:DX25"/>
    <mergeCell ref="DY24:DY25"/>
    <mergeCell ref="DZ24:DZ25"/>
    <mergeCell ref="EA24:EA25"/>
    <mergeCell ref="EB24:EB25"/>
    <mergeCell ref="EC24:EC25"/>
    <mergeCell ref="ED24:ED25"/>
    <mergeCell ref="EE24:EE25"/>
    <mergeCell ref="EF24:EF25"/>
    <mergeCell ref="EG24:EG25"/>
    <mergeCell ref="EH24:EH25"/>
    <mergeCell ref="EI24:EI25"/>
    <mergeCell ref="EJ24:EJ25"/>
    <mergeCell ref="EK24:EK25"/>
    <mergeCell ref="EL24:EL25"/>
    <mergeCell ref="EM24:EM25"/>
    <mergeCell ref="EN24:EN25"/>
    <mergeCell ref="EO24:EO25"/>
    <mergeCell ref="EP24:EP25"/>
    <mergeCell ref="EQ24:EQ25"/>
    <mergeCell ref="ER24:ER25"/>
    <mergeCell ref="ES24:ES25"/>
    <mergeCell ref="ET24:ET25"/>
    <mergeCell ref="EU24:EU25"/>
    <mergeCell ref="EV24:EV25"/>
    <mergeCell ref="EW24:EW25"/>
    <mergeCell ref="EX24:EX25"/>
    <mergeCell ref="EY24:EY25"/>
    <mergeCell ref="EZ24:EZ25"/>
    <mergeCell ref="A26:A27"/>
    <mergeCell ref="B26:B27"/>
    <mergeCell ref="C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Z26:Z27"/>
    <mergeCell ref="AA26:AA27"/>
    <mergeCell ref="AB26:AB27"/>
    <mergeCell ref="AC26:AC27"/>
    <mergeCell ref="AD26:AD27"/>
    <mergeCell ref="AE26:AG27"/>
    <mergeCell ref="AH26:AI27"/>
    <mergeCell ref="AN26:AN27"/>
    <mergeCell ref="AO26:AO27"/>
    <mergeCell ref="AP26:AP27"/>
    <mergeCell ref="AS26:AS27"/>
    <mergeCell ref="AT26:AT27"/>
    <mergeCell ref="AU26:AU27"/>
    <mergeCell ref="AV26:AV27"/>
    <mergeCell ref="AW26:AW27"/>
    <mergeCell ref="AX26:AX27"/>
    <mergeCell ref="AY26:AY27"/>
    <mergeCell ref="AZ26:AZ27"/>
    <mergeCell ref="BA26:BA27"/>
    <mergeCell ref="BB26:BB27"/>
    <mergeCell ref="BC26:BC27"/>
    <mergeCell ref="BD26:BD27"/>
    <mergeCell ref="BE26:BE27"/>
    <mergeCell ref="BF26:BF27"/>
    <mergeCell ref="BG26:BG27"/>
    <mergeCell ref="BH26:BH27"/>
    <mergeCell ref="BI26:BI27"/>
    <mergeCell ref="BJ26:BJ27"/>
    <mergeCell ref="CI26:CI27"/>
    <mergeCell ref="CJ26:CJ27"/>
    <mergeCell ref="CK26:CK27"/>
    <mergeCell ref="CL26:CL27"/>
    <mergeCell ref="CM26:CM27"/>
    <mergeCell ref="CN26:CN27"/>
    <mergeCell ref="CO26:CO27"/>
    <mergeCell ref="CP26:CP27"/>
    <mergeCell ref="CQ26:CQ27"/>
    <mergeCell ref="CR26:CR27"/>
    <mergeCell ref="CS26:CS27"/>
    <mergeCell ref="CT26:CT27"/>
    <mergeCell ref="CU26:CU27"/>
    <mergeCell ref="CV26:CV27"/>
    <mergeCell ref="CW26:CW27"/>
    <mergeCell ref="CX26:CX27"/>
    <mergeCell ref="CY26:CY27"/>
    <mergeCell ref="CZ26:CZ27"/>
    <mergeCell ref="DA26:DA27"/>
    <mergeCell ref="DB26:DB27"/>
    <mergeCell ref="DC26:DC27"/>
    <mergeCell ref="DD26:DD27"/>
    <mergeCell ref="DE26:DE27"/>
    <mergeCell ref="DF26:DF27"/>
    <mergeCell ref="DG26:DG27"/>
    <mergeCell ref="DH26:DH27"/>
    <mergeCell ref="DI26:DI27"/>
    <mergeCell ref="DJ26:DJ27"/>
    <mergeCell ref="DK26:DK27"/>
    <mergeCell ref="DL26:DL27"/>
    <mergeCell ref="DM26:DM27"/>
    <mergeCell ref="DN26:DN27"/>
    <mergeCell ref="DO26:DO27"/>
    <mergeCell ref="DP26:DP27"/>
    <mergeCell ref="DQ26:DQ27"/>
    <mergeCell ref="DR26:DR27"/>
    <mergeCell ref="DS26:DS27"/>
    <mergeCell ref="DT26:DT27"/>
    <mergeCell ref="DU26:DU27"/>
    <mergeCell ref="DV26:DV27"/>
    <mergeCell ref="DW26:DW27"/>
    <mergeCell ref="DX26:DX27"/>
    <mergeCell ref="DY26:DY27"/>
    <mergeCell ref="DZ26:DZ27"/>
    <mergeCell ref="EA26:EA27"/>
    <mergeCell ref="EB26:EB27"/>
    <mergeCell ref="EC26:EC27"/>
    <mergeCell ref="ED26:ED27"/>
    <mergeCell ref="EE26:EE27"/>
    <mergeCell ref="EF26:EF27"/>
    <mergeCell ref="EG26:EG27"/>
    <mergeCell ref="EH26:EH27"/>
    <mergeCell ref="EI26:EI27"/>
    <mergeCell ref="EJ26:EJ27"/>
    <mergeCell ref="EK26:EK27"/>
    <mergeCell ref="EL26:EL27"/>
    <mergeCell ref="EM26:EM27"/>
    <mergeCell ref="EN26:EN27"/>
    <mergeCell ref="EO26:EO27"/>
    <mergeCell ref="EP26:EP27"/>
    <mergeCell ref="EQ26:EQ27"/>
    <mergeCell ref="ER26:ER27"/>
    <mergeCell ref="ES26:ES27"/>
    <mergeCell ref="ET26:ET27"/>
    <mergeCell ref="EU26:EU27"/>
    <mergeCell ref="EV26:EV27"/>
    <mergeCell ref="EW26:EW27"/>
    <mergeCell ref="EX26:EX27"/>
    <mergeCell ref="EY26:EY27"/>
    <mergeCell ref="EZ26:EZ27"/>
    <mergeCell ref="A28:A29"/>
    <mergeCell ref="B28:B29"/>
    <mergeCell ref="C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G29"/>
    <mergeCell ref="AH28:AI29"/>
    <mergeCell ref="AN28:AN29"/>
    <mergeCell ref="AO28:AO29"/>
    <mergeCell ref="AP28:AP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BB28:BB29"/>
    <mergeCell ref="BC28:BC29"/>
    <mergeCell ref="BD28:BD29"/>
    <mergeCell ref="BE28:BE29"/>
    <mergeCell ref="BF28:BF29"/>
    <mergeCell ref="BG28:BG29"/>
    <mergeCell ref="BH28:BH29"/>
    <mergeCell ref="BI28:BI29"/>
    <mergeCell ref="BJ28:BJ29"/>
    <mergeCell ref="CI28:CI29"/>
    <mergeCell ref="CJ28:CJ29"/>
    <mergeCell ref="CK28:CK29"/>
    <mergeCell ref="CL28:CL29"/>
    <mergeCell ref="CM28:CM29"/>
    <mergeCell ref="CN28:CN29"/>
    <mergeCell ref="CO28:CO29"/>
    <mergeCell ref="CP28:CP29"/>
    <mergeCell ref="CQ28:CQ29"/>
    <mergeCell ref="CR28:CR29"/>
    <mergeCell ref="CS28:CS29"/>
    <mergeCell ref="CT28:CT29"/>
    <mergeCell ref="CU28:CU29"/>
    <mergeCell ref="CV28:CV29"/>
    <mergeCell ref="CW28:CW29"/>
    <mergeCell ref="CX28:CX29"/>
    <mergeCell ref="CY28:CY29"/>
    <mergeCell ref="CZ28:CZ29"/>
    <mergeCell ref="DA28:DA29"/>
    <mergeCell ref="DB28:DB29"/>
    <mergeCell ref="DC28:DC29"/>
    <mergeCell ref="DD28:DD29"/>
    <mergeCell ref="DE28:DE29"/>
    <mergeCell ref="DF28:DF29"/>
    <mergeCell ref="DG28:DG29"/>
    <mergeCell ref="DH28:DH29"/>
    <mergeCell ref="DI28:DI29"/>
    <mergeCell ref="DJ28:DJ29"/>
    <mergeCell ref="DK28:DK29"/>
    <mergeCell ref="DL28:DL29"/>
    <mergeCell ref="DM28:DM29"/>
    <mergeCell ref="DN28:DN29"/>
    <mergeCell ref="DO28:DO29"/>
    <mergeCell ref="DP28:DP29"/>
    <mergeCell ref="DQ28:DQ29"/>
    <mergeCell ref="DR28:DR29"/>
    <mergeCell ref="DS28:DS29"/>
    <mergeCell ref="DT28:DT29"/>
    <mergeCell ref="DU28:DU29"/>
    <mergeCell ref="DV28:DV29"/>
    <mergeCell ref="DW28:DW29"/>
    <mergeCell ref="DX28:DX29"/>
    <mergeCell ref="DY28:DY29"/>
    <mergeCell ref="DZ28:DZ29"/>
    <mergeCell ref="EA28:EA29"/>
    <mergeCell ref="EB28:EB29"/>
    <mergeCell ref="EC28:EC29"/>
    <mergeCell ref="ED28:ED29"/>
    <mergeCell ref="EE28:EE29"/>
    <mergeCell ref="EF28:EF29"/>
    <mergeCell ref="EG28:EG29"/>
    <mergeCell ref="EH28:EH29"/>
    <mergeCell ref="EI28:EI29"/>
    <mergeCell ref="EJ28:EJ29"/>
    <mergeCell ref="EK28:EK29"/>
    <mergeCell ref="EL28:EL29"/>
    <mergeCell ref="EM28:EM29"/>
    <mergeCell ref="EN28:EN29"/>
    <mergeCell ref="EO28:EO29"/>
    <mergeCell ref="EP28:EP29"/>
    <mergeCell ref="EQ28:EQ29"/>
    <mergeCell ref="ER28:ER29"/>
    <mergeCell ref="ES28:ES29"/>
    <mergeCell ref="ET28:ET29"/>
    <mergeCell ref="EU28:EU29"/>
    <mergeCell ref="EV28:EV29"/>
    <mergeCell ref="EW28:EW29"/>
    <mergeCell ref="EX28:EX29"/>
    <mergeCell ref="EY28:EY29"/>
    <mergeCell ref="EZ28:EZ29"/>
    <mergeCell ref="A30:A31"/>
    <mergeCell ref="B30:B31"/>
    <mergeCell ref="C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Y30:Y31"/>
    <mergeCell ref="Z30:Z31"/>
    <mergeCell ref="AA30:AA31"/>
    <mergeCell ref="AB30:AB31"/>
    <mergeCell ref="AC30:AC31"/>
    <mergeCell ref="AD30:AD31"/>
    <mergeCell ref="AE30:AG31"/>
    <mergeCell ref="AH30:AI31"/>
    <mergeCell ref="AN30:AN31"/>
    <mergeCell ref="AO30:AO31"/>
    <mergeCell ref="AP30:AP31"/>
    <mergeCell ref="AS30:AS31"/>
    <mergeCell ref="AT30:AT31"/>
    <mergeCell ref="AU30:AU31"/>
    <mergeCell ref="AV30:AV31"/>
    <mergeCell ref="AW30:AW31"/>
    <mergeCell ref="AX30:AX31"/>
    <mergeCell ref="AY30:AY31"/>
    <mergeCell ref="AZ30:AZ31"/>
    <mergeCell ref="BA30:BA31"/>
    <mergeCell ref="BB30:BB31"/>
    <mergeCell ref="BC30:BC31"/>
    <mergeCell ref="BD30:BD31"/>
    <mergeCell ref="BE30:BE31"/>
    <mergeCell ref="BF30:BF31"/>
    <mergeCell ref="BG30:BG31"/>
    <mergeCell ref="BH30:BH31"/>
    <mergeCell ref="BI30:BI31"/>
    <mergeCell ref="BJ30:BJ31"/>
    <mergeCell ref="CI30:CI31"/>
    <mergeCell ref="CJ30:CJ31"/>
    <mergeCell ref="CK30:CK31"/>
    <mergeCell ref="CL30:CL31"/>
    <mergeCell ref="CM30:CM31"/>
    <mergeCell ref="CN30:CN31"/>
    <mergeCell ref="CO30:CO31"/>
    <mergeCell ref="CP30:CP31"/>
    <mergeCell ref="CQ30:CQ31"/>
    <mergeCell ref="CR30:CR31"/>
    <mergeCell ref="CS30:CS31"/>
    <mergeCell ref="CT30:CT31"/>
    <mergeCell ref="CU30:CU31"/>
    <mergeCell ref="CV30:CV31"/>
    <mergeCell ref="CW30:CW31"/>
    <mergeCell ref="CX30:CX31"/>
    <mergeCell ref="CY30:CY31"/>
    <mergeCell ref="CZ30:CZ31"/>
    <mergeCell ref="DA30:DA31"/>
    <mergeCell ref="DB30:DB31"/>
    <mergeCell ref="DC30:DC31"/>
    <mergeCell ref="DD30:DD31"/>
    <mergeCell ref="DE30:DE31"/>
    <mergeCell ref="DF30:DF31"/>
    <mergeCell ref="DG30:DG31"/>
    <mergeCell ref="DH30:DH31"/>
    <mergeCell ref="DI30:DI31"/>
    <mergeCell ref="DJ30:DJ31"/>
    <mergeCell ref="DK30:DK31"/>
    <mergeCell ref="DL30:DL31"/>
    <mergeCell ref="DM30:DM31"/>
    <mergeCell ref="DN30:DN31"/>
    <mergeCell ref="DO30:DO31"/>
    <mergeCell ref="DP30:DP31"/>
    <mergeCell ref="DQ30:DQ31"/>
    <mergeCell ref="DR30:DR31"/>
    <mergeCell ref="DS30:DS31"/>
    <mergeCell ref="DT30:DT31"/>
    <mergeCell ref="DU30:DU31"/>
    <mergeCell ref="DV30:DV31"/>
    <mergeCell ref="DW30:DW31"/>
    <mergeCell ref="DX30:DX31"/>
    <mergeCell ref="DY30:DY31"/>
    <mergeCell ref="DZ30:DZ31"/>
    <mergeCell ref="EA30:EA31"/>
    <mergeCell ref="EB30:EB31"/>
    <mergeCell ref="EC30:EC31"/>
    <mergeCell ref="ED30:ED31"/>
    <mergeCell ref="EE30:EE31"/>
    <mergeCell ref="EF30:EF31"/>
    <mergeCell ref="EG30:EG31"/>
    <mergeCell ref="EH30:EH31"/>
    <mergeCell ref="EI30:EI31"/>
    <mergeCell ref="EJ30:EJ31"/>
    <mergeCell ref="EK30:EK31"/>
    <mergeCell ref="EL30:EL31"/>
    <mergeCell ref="EM30:EM31"/>
    <mergeCell ref="EN30:EN31"/>
    <mergeCell ref="EO30:EO31"/>
    <mergeCell ref="EP30:EP31"/>
    <mergeCell ref="EQ30:EQ31"/>
    <mergeCell ref="ER30:ER31"/>
    <mergeCell ref="ES30:ES31"/>
    <mergeCell ref="ET30:ET31"/>
    <mergeCell ref="EU30:EU31"/>
    <mergeCell ref="EV30:EV31"/>
    <mergeCell ref="EW30:EW31"/>
    <mergeCell ref="EX30:EX31"/>
    <mergeCell ref="EY30:EY31"/>
    <mergeCell ref="EZ30:EZ31"/>
    <mergeCell ref="A32:A33"/>
    <mergeCell ref="B32:B33"/>
    <mergeCell ref="C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T32:T33"/>
    <mergeCell ref="U32:U33"/>
    <mergeCell ref="V32:V33"/>
    <mergeCell ref="W32:W33"/>
    <mergeCell ref="X32:X33"/>
    <mergeCell ref="Y32:Y33"/>
    <mergeCell ref="Z32:Z33"/>
    <mergeCell ref="AA32:AA33"/>
    <mergeCell ref="AB32:AB33"/>
    <mergeCell ref="AC32:AC33"/>
    <mergeCell ref="AD32:AD33"/>
    <mergeCell ref="AE32:AG33"/>
    <mergeCell ref="AH32:AI33"/>
    <mergeCell ref="AN32:AN33"/>
    <mergeCell ref="AO32:AO33"/>
    <mergeCell ref="AP32:AP33"/>
    <mergeCell ref="AS32:AS33"/>
    <mergeCell ref="AT32:AT33"/>
    <mergeCell ref="AU32:AU33"/>
    <mergeCell ref="AV32:AV33"/>
    <mergeCell ref="AW32:AW33"/>
    <mergeCell ref="AX32:AX33"/>
    <mergeCell ref="AY32:AY33"/>
    <mergeCell ref="AZ32:AZ33"/>
    <mergeCell ref="BA32:BA33"/>
    <mergeCell ref="BB32:BB33"/>
    <mergeCell ref="BC32:BC33"/>
    <mergeCell ref="BD32:BD33"/>
    <mergeCell ref="BE32:BE33"/>
    <mergeCell ref="BF32:BF33"/>
    <mergeCell ref="BG32:BG33"/>
    <mergeCell ref="BH32:BH33"/>
    <mergeCell ref="BI32:BI33"/>
    <mergeCell ref="BJ32:BJ33"/>
    <mergeCell ref="CI32:CI33"/>
    <mergeCell ref="CJ32:CJ33"/>
    <mergeCell ref="CK32:CK33"/>
    <mergeCell ref="CL32:CL33"/>
    <mergeCell ref="CM32:CM33"/>
    <mergeCell ref="CN32:CN33"/>
    <mergeCell ref="CO32:CO33"/>
    <mergeCell ref="CP32:CP33"/>
    <mergeCell ref="CQ32:CQ33"/>
    <mergeCell ref="CR32:CR33"/>
    <mergeCell ref="CS32:CS33"/>
    <mergeCell ref="CT32:CT33"/>
    <mergeCell ref="CU32:CU33"/>
    <mergeCell ref="CV32:CV33"/>
    <mergeCell ref="CW32:CW33"/>
    <mergeCell ref="CX32:CX33"/>
    <mergeCell ref="CY32:CY33"/>
    <mergeCell ref="CZ32:CZ33"/>
    <mergeCell ref="DA32:DA33"/>
    <mergeCell ref="DB32:DB33"/>
    <mergeCell ref="DC32:DC33"/>
    <mergeCell ref="DD32:DD33"/>
    <mergeCell ref="DE32:DE33"/>
    <mergeCell ref="DF32:DF33"/>
    <mergeCell ref="DG32:DG33"/>
    <mergeCell ref="DH32:DH33"/>
    <mergeCell ref="DI32:DI33"/>
    <mergeCell ref="DJ32:DJ33"/>
    <mergeCell ref="DK32:DK33"/>
    <mergeCell ref="DL32:DL33"/>
    <mergeCell ref="DM32:DM33"/>
    <mergeCell ref="DN32:DN33"/>
    <mergeCell ref="DO32:DO33"/>
    <mergeCell ref="DP32:DP33"/>
    <mergeCell ref="DQ32:DQ33"/>
    <mergeCell ref="DR32:DR33"/>
    <mergeCell ref="DS32:DS33"/>
    <mergeCell ref="DT32:DT33"/>
    <mergeCell ref="DU32:DU33"/>
    <mergeCell ref="DV32:DV33"/>
    <mergeCell ref="DW32:DW33"/>
    <mergeCell ref="DX32:DX33"/>
    <mergeCell ref="DY32:DY33"/>
    <mergeCell ref="DZ32:DZ33"/>
    <mergeCell ref="EA32:EA33"/>
    <mergeCell ref="EB32:EB33"/>
    <mergeCell ref="EC32:EC33"/>
    <mergeCell ref="ED32:ED33"/>
    <mergeCell ref="EE32:EE33"/>
    <mergeCell ref="EF32:EF33"/>
    <mergeCell ref="EG32:EG33"/>
    <mergeCell ref="EH32:EH33"/>
    <mergeCell ref="EI32:EI33"/>
    <mergeCell ref="EJ32:EJ33"/>
    <mergeCell ref="EK32:EK33"/>
    <mergeCell ref="EL32:EL33"/>
    <mergeCell ref="EM32:EM33"/>
    <mergeCell ref="EN32:EN33"/>
    <mergeCell ref="EO32:EO33"/>
    <mergeCell ref="EP32:EP33"/>
    <mergeCell ref="EQ32:EQ33"/>
    <mergeCell ref="ER32:ER33"/>
    <mergeCell ref="ES32:ES33"/>
    <mergeCell ref="ET32:ET33"/>
    <mergeCell ref="EU32:EU33"/>
    <mergeCell ref="EV32:EV33"/>
    <mergeCell ref="EW32:EW33"/>
    <mergeCell ref="EX32:EX33"/>
    <mergeCell ref="EY32:EY33"/>
    <mergeCell ref="EZ32:EZ33"/>
    <mergeCell ref="A34:A35"/>
    <mergeCell ref="B34:B35"/>
    <mergeCell ref="C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G35"/>
    <mergeCell ref="AH34:AI35"/>
    <mergeCell ref="AN34:AN35"/>
    <mergeCell ref="AO34:AO35"/>
    <mergeCell ref="AP34:AP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BB34:BB35"/>
    <mergeCell ref="BC34:BC35"/>
    <mergeCell ref="BD34:BD35"/>
    <mergeCell ref="BE34:BE35"/>
    <mergeCell ref="BF34:BF35"/>
    <mergeCell ref="BG34:BG35"/>
    <mergeCell ref="BH34:BH35"/>
    <mergeCell ref="BI34:BI35"/>
    <mergeCell ref="BJ34:BJ35"/>
    <mergeCell ref="CI34:CI35"/>
    <mergeCell ref="CJ34:CJ35"/>
    <mergeCell ref="CK34:CK35"/>
    <mergeCell ref="CL34:CL35"/>
    <mergeCell ref="CM34:CM35"/>
    <mergeCell ref="CN34:CN35"/>
    <mergeCell ref="CO34:CO35"/>
    <mergeCell ref="CP34:CP35"/>
    <mergeCell ref="CQ34:CQ35"/>
    <mergeCell ref="CR34:CR35"/>
    <mergeCell ref="CS34:CS35"/>
    <mergeCell ref="CT34:CT35"/>
    <mergeCell ref="CU34:CU35"/>
    <mergeCell ref="CV34:CV35"/>
    <mergeCell ref="CW34:CW35"/>
    <mergeCell ref="CX34:CX35"/>
    <mergeCell ref="CY34:CY35"/>
    <mergeCell ref="CZ34:CZ35"/>
    <mergeCell ref="DA34:DA35"/>
    <mergeCell ref="DB34:DB35"/>
    <mergeCell ref="DC34:DC35"/>
    <mergeCell ref="DD34:DD35"/>
    <mergeCell ref="DE34:DE35"/>
    <mergeCell ref="DF34:DF35"/>
    <mergeCell ref="DG34:DG35"/>
    <mergeCell ref="DH34:DH35"/>
    <mergeCell ref="DI34:DI35"/>
    <mergeCell ref="DJ34:DJ35"/>
    <mergeCell ref="DK34:DK35"/>
    <mergeCell ref="DL34:DL35"/>
    <mergeCell ref="DM34:DM35"/>
    <mergeCell ref="DN34:DN35"/>
    <mergeCell ref="DO34:DO35"/>
    <mergeCell ref="DP34:DP35"/>
    <mergeCell ref="DQ34:DQ35"/>
    <mergeCell ref="DR34:DR35"/>
    <mergeCell ref="DS34:DS35"/>
    <mergeCell ref="DT34:DT35"/>
    <mergeCell ref="DU34:DU35"/>
    <mergeCell ref="DV34:DV35"/>
    <mergeCell ref="DW34:DW35"/>
    <mergeCell ref="DX34:DX35"/>
    <mergeCell ref="DY34:DY35"/>
    <mergeCell ref="DZ34:DZ35"/>
    <mergeCell ref="EA34:EA35"/>
    <mergeCell ref="EB34:EB35"/>
    <mergeCell ref="EC34:EC35"/>
    <mergeCell ref="ED34:ED35"/>
    <mergeCell ref="EE34:EE35"/>
    <mergeCell ref="EF34:EF35"/>
    <mergeCell ref="EG34:EG35"/>
    <mergeCell ref="EH34:EH35"/>
    <mergeCell ref="EI34:EI35"/>
    <mergeCell ref="EJ34:EJ35"/>
    <mergeCell ref="EK34:EK35"/>
    <mergeCell ref="EL34:EL35"/>
    <mergeCell ref="EM34:EM35"/>
    <mergeCell ref="EN34:EN35"/>
    <mergeCell ref="EO34:EO35"/>
    <mergeCell ref="EP34:EP35"/>
    <mergeCell ref="EQ34:EQ35"/>
    <mergeCell ref="ER34:ER35"/>
    <mergeCell ref="ES34:ES35"/>
    <mergeCell ref="ET34:ET35"/>
    <mergeCell ref="EU34:EU35"/>
    <mergeCell ref="EV34:EV35"/>
    <mergeCell ref="EW34:EW35"/>
    <mergeCell ref="EX34:EX35"/>
    <mergeCell ref="EY34:EY35"/>
    <mergeCell ref="EZ34:EZ35"/>
    <mergeCell ref="A36:A37"/>
    <mergeCell ref="B36:B37"/>
    <mergeCell ref="C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S36:S37"/>
    <mergeCell ref="T36:T37"/>
    <mergeCell ref="U36:U37"/>
    <mergeCell ref="V36:V37"/>
    <mergeCell ref="W36:W37"/>
    <mergeCell ref="X36:X37"/>
    <mergeCell ref="Y36:Y37"/>
    <mergeCell ref="Z36:Z37"/>
    <mergeCell ref="AA36:AA37"/>
    <mergeCell ref="AB36:AB37"/>
    <mergeCell ref="AC36:AC37"/>
    <mergeCell ref="AD36:AD37"/>
    <mergeCell ref="AE36:AG37"/>
    <mergeCell ref="AH36:AI37"/>
    <mergeCell ref="AN36:AN37"/>
    <mergeCell ref="AO36:AO37"/>
    <mergeCell ref="AP36:AP37"/>
    <mergeCell ref="AS36:AS37"/>
    <mergeCell ref="AT36:AT37"/>
    <mergeCell ref="AU36:AU37"/>
    <mergeCell ref="AV36:AV37"/>
    <mergeCell ref="AW36:AW37"/>
    <mergeCell ref="AX36:AX37"/>
    <mergeCell ref="AY36:AY37"/>
    <mergeCell ref="AZ36:AZ37"/>
    <mergeCell ref="BA36:BA37"/>
    <mergeCell ref="BB36:BB37"/>
    <mergeCell ref="BC36:BC37"/>
    <mergeCell ref="BD36:BD37"/>
    <mergeCell ref="BE36:BE37"/>
    <mergeCell ref="BF36:BF37"/>
    <mergeCell ref="BG36:BG37"/>
    <mergeCell ref="BH36:BH37"/>
    <mergeCell ref="BI36:BI37"/>
    <mergeCell ref="BJ36:BJ37"/>
    <mergeCell ref="CI36:CI37"/>
    <mergeCell ref="CJ36:CJ37"/>
    <mergeCell ref="CK36:CK37"/>
    <mergeCell ref="CL36:CL37"/>
    <mergeCell ref="CM36:CM37"/>
    <mergeCell ref="CN36:CN37"/>
    <mergeCell ref="CO36:CO37"/>
    <mergeCell ref="CP36:CP37"/>
    <mergeCell ref="CQ36:CQ37"/>
    <mergeCell ref="CR36:CR37"/>
    <mergeCell ref="CS36:CS37"/>
    <mergeCell ref="CT36:CT37"/>
    <mergeCell ref="CU36:CU37"/>
    <mergeCell ref="CV36:CV37"/>
    <mergeCell ref="CW36:CW37"/>
    <mergeCell ref="CX36:CX37"/>
    <mergeCell ref="CY36:CY37"/>
    <mergeCell ref="CZ36:CZ37"/>
    <mergeCell ref="DA36:DA37"/>
    <mergeCell ref="DB36:DB37"/>
    <mergeCell ref="DC36:DC37"/>
    <mergeCell ref="DD36:DD37"/>
    <mergeCell ref="DE36:DE37"/>
    <mergeCell ref="DF36:DF37"/>
    <mergeCell ref="DG36:DG37"/>
    <mergeCell ref="DH36:DH37"/>
    <mergeCell ref="DI36:DI37"/>
    <mergeCell ref="DJ36:DJ37"/>
    <mergeCell ref="DK36:DK37"/>
    <mergeCell ref="DL36:DL37"/>
    <mergeCell ref="DM36:DM37"/>
    <mergeCell ref="DN36:DN37"/>
    <mergeCell ref="DO36:DO37"/>
    <mergeCell ref="DP36:DP37"/>
    <mergeCell ref="DQ36:DQ37"/>
    <mergeCell ref="DR36:DR37"/>
    <mergeCell ref="DS36:DS37"/>
    <mergeCell ref="DT36:DT37"/>
    <mergeCell ref="DU36:DU37"/>
    <mergeCell ref="DV36:DV37"/>
    <mergeCell ref="DW36:DW37"/>
    <mergeCell ref="DX36:DX37"/>
    <mergeCell ref="DY36:DY37"/>
    <mergeCell ref="DZ36:DZ37"/>
    <mergeCell ref="EA36:EA37"/>
    <mergeCell ref="EB36:EB37"/>
    <mergeCell ref="EC36:EC37"/>
    <mergeCell ref="ED36:ED37"/>
    <mergeCell ref="EE36:EE37"/>
    <mergeCell ref="EF36:EF37"/>
    <mergeCell ref="EG36:EG37"/>
    <mergeCell ref="EH36:EH37"/>
    <mergeCell ref="EI36:EI37"/>
    <mergeCell ref="EJ36:EJ37"/>
    <mergeCell ref="EK36:EK37"/>
    <mergeCell ref="EL36:EL37"/>
    <mergeCell ref="EM36:EM37"/>
    <mergeCell ref="EN36:EN37"/>
    <mergeCell ref="EO36:EO37"/>
    <mergeCell ref="EP36:EP37"/>
    <mergeCell ref="EQ36:EQ37"/>
    <mergeCell ref="ER36:ER37"/>
    <mergeCell ref="ES36:ES37"/>
    <mergeCell ref="ET36:ET37"/>
    <mergeCell ref="EU36:EU37"/>
    <mergeCell ref="EV36:EV37"/>
    <mergeCell ref="EW36:EW37"/>
    <mergeCell ref="EX36:EX37"/>
    <mergeCell ref="EY36:EY37"/>
    <mergeCell ref="EZ36:EZ37"/>
    <mergeCell ref="A38:A39"/>
    <mergeCell ref="B38:B39"/>
    <mergeCell ref="C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V38:V39"/>
    <mergeCell ref="W38:W39"/>
    <mergeCell ref="X38:X39"/>
    <mergeCell ref="Y38:Y39"/>
    <mergeCell ref="Z38:Z39"/>
    <mergeCell ref="AA38:AA39"/>
    <mergeCell ref="AB38:AB39"/>
    <mergeCell ref="AC38:AC39"/>
    <mergeCell ref="AD38:AD39"/>
    <mergeCell ref="AE38:AG39"/>
    <mergeCell ref="AH38:AI39"/>
    <mergeCell ref="AN38:AN39"/>
    <mergeCell ref="AO38:AO39"/>
    <mergeCell ref="AP38:AP39"/>
    <mergeCell ref="AS38:AS39"/>
    <mergeCell ref="AT38:AT39"/>
    <mergeCell ref="AU38:AU39"/>
    <mergeCell ref="AV38:AV39"/>
    <mergeCell ref="AW38:AW39"/>
    <mergeCell ref="AX38:AX39"/>
    <mergeCell ref="AY38:AY39"/>
    <mergeCell ref="AZ38:AZ39"/>
    <mergeCell ref="BA38:BA39"/>
    <mergeCell ref="BB38:BB39"/>
    <mergeCell ref="BC38:BC39"/>
    <mergeCell ref="BD38:BD39"/>
    <mergeCell ref="BE38:BE39"/>
    <mergeCell ref="BF38:BF39"/>
    <mergeCell ref="BG38:BG39"/>
    <mergeCell ref="BH38:BH39"/>
    <mergeCell ref="BI38:BI39"/>
    <mergeCell ref="BJ38:BJ39"/>
    <mergeCell ref="CI38:CI39"/>
    <mergeCell ref="CJ38:CJ39"/>
    <mergeCell ref="CK38:CK39"/>
    <mergeCell ref="CL38:CL39"/>
    <mergeCell ref="CM38:CM39"/>
    <mergeCell ref="CN38:CN39"/>
    <mergeCell ref="CO38:CO39"/>
    <mergeCell ref="CP38:CP39"/>
    <mergeCell ref="CQ38:CQ39"/>
    <mergeCell ref="CR38:CR39"/>
    <mergeCell ref="CS38:CS39"/>
    <mergeCell ref="CT38:CT39"/>
    <mergeCell ref="CU38:CU39"/>
    <mergeCell ref="CV38:CV39"/>
    <mergeCell ref="CW38:CW39"/>
    <mergeCell ref="CX38:CX39"/>
    <mergeCell ref="CY38:CY39"/>
    <mergeCell ref="CZ38:CZ39"/>
    <mergeCell ref="DA38:DA39"/>
    <mergeCell ref="DB38:DB39"/>
    <mergeCell ref="DC38:DC39"/>
    <mergeCell ref="DD38:DD39"/>
    <mergeCell ref="DE38:DE39"/>
    <mergeCell ref="DF38:DF39"/>
    <mergeCell ref="DG38:DG39"/>
    <mergeCell ref="DH38:DH39"/>
    <mergeCell ref="DI38:DI39"/>
    <mergeCell ref="DJ38:DJ39"/>
    <mergeCell ref="DK38:DK39"/>
    <mergeCell ref="DL38:DL39"/>
    <mergeCell ref="DM38:DM39"/>
    <mergeCell ref="DN38:DN39"/>
    <mergeCell ref="DO38:DO39"/>
    <mergeCell ref="DP38:DP39"/>
    <mergeCell ref="DQ38:DQ39"/>
    <mergeCell ref="DR38:DR39"/>
    <mergeCell ref="DS38:DS39"/>
    <mergeCell ref="DT38:DT39"/>
    <mergeCell ref="DU38:DU39"/>
    <mergeCell ref="DV38:DV39"/>
    <mergeCell ref="DW38:DW39"/>
    <mergeCell ref="DX38:DX39"/>
    <mergeCell ref="DY38:DY39"/>
    <mergeCell ref="DZ38:DZ39"/>
    <mergeCell ref="EA38:EA39"/>
    <mergeCell ref="EB38:EB39"/>
    <mergeCell ref="EC38:EC39"/>
    <mergeCell ref="ED38:ED39"/>
    <mergeCell ref="EE38:EE39"/>
    <mergeCell ref="EF38:EF39"/>
    <mergeCell ref="EG38:EG39"/>
    <mergeCell ref="EH38:EH39"/>
    <mergeCell ref="EI38:EI39"/>
    <mergeCell ref="EJ38:EJ39"/>
    <mergeCell ref="EK38:EK39"/>
    <mergeCell ref="EL38:EL39"/>
    <mergeCell ref="EM38:EM39"/>
    <mergeCell ref="EN38:EN39"/>
    <mergeCell ref="EO38:EO39"/>
    <mergeCell ref="EP38:EP39"/>
    <mergeCell ref="EQ38:EQ39"/>
    <mergeCell ref="ER38:ER39"/>
    <mergeCell ref="ES38:ES39"/>
    <mergeCell ref="ET38:ET39"/>
    <mergeCell ref="EU38:EU39"/>
    <mergeCell ref="EV38:EV39"/>
    <mergeCell ref="EW38:EW39"/>
    <mergeCell ref="EX38:EX39"/>
    <mergeCell ref="EY38:EY39"/>
    <mergeCell ref="EZ38:EZ39"/>
    <mergeCell ref="A40:A41"/>
    <mergeCell ref="B40:B41"/>
    <mergeCell ref="C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Y40:Y41"/>
    <mergeCell ref="Z40:Z41"/>
    <mergeCell ref="AA40:AA41"/>
    <mergeCell ref="AB40:AB41"/>
    <mergeCell ref="AC40:AC41"/>
    <mergeCell ref="AD40:AD41"/>
    <mergeCell ref="AE40:AG41"/>
    <mergeCell ref="AH40:AI41"/>
    <mergeCell ref="AN40:AN41"/>
    <mergeCell ref="AO40:AO41"/>
    <mergeCell ref="AP40:AP41"/>
    <mergeCell ref="AS40:AS41"/>
    <mergeCell ref="AT40:AT41"/>
    <mergeCell ref="AU40:AU41"/>
    <mergeCell ref="AV40:AV41"/>
    <mergeCell ref="AW40:AW41"/>
    <mergeCell ref="AX40:AX41"/>
    <mergeCell ref="AY40:AY41"/>
    <mergeCell ref="AZ40:AZ41"/>
    <mergeCell ref="BA40:BA41"/>
    <mergeCell ref="BB40:BB41"/>
    <mergeCell ref="BC40:BC41"/>
    <mergeCell ref="BD40:BD41"/>
    <mergeCell ref="BE40:BE41"/>
    <mergeCell ref="BF40:BF41"/>
    <mergeCell ref="BG40:BG41"/>
    <mergeCell ref="BH40:BH41"/>
    <mergeCell ref="BI40:BI41"/>
    <mergeCell ref="BJ40:BJ41"/>
    <mergeCell ref="CI40:CI41"/>
    <mergeCell ref="CJ40:CJ41"/>
    <mergeCell ref="CK40:CK41"/>
    <mergeCell ref="CL40:CL41"/>
    <mergeCell ref="CM40:CM41"/>
    <mergeCell ref="CN40:CN41"/>
    <mergeCell ref="CO40:CO41"/>
    <mergeCell ref="CP40:CP41"/>
    <mergeCell ref="CQ40:CQ41"/>
    <mergeCell ref="CR40:CR41"/>
    <mergeCell ref="CS40:CS41"/>
    <mergeCell ref="CT40:CT41"/>
    <mergeCell ref="CU40:CU41"/>
    <mergeCell ref="CV40:CV41"/>
    <mergeCell ref="CW40:CW41"/>
    <mergeCell ref="CX40:CX41"/>
    <mergeCell ref="CY40:CY41"/>
    <mergeCell ref="CZ40:CZ41"/>
    <mergeCell ref="DA40:DA41"/>
    <mergeCell ref="DB40:DB41"/>
    <mergeCell ref="DC40:DC41"/>
    <mergeCell ref="DD40:DD41"/>
    <mergeCell ref="DE40:DE41"/>
    <mergeCell ref="DF40:DF41"/>
    <mergeCell ref="DG40:DG41"/>
    <mergeCell ref="DH40:DH41"/>
    <mergeCell ref="DI40:DI41"/>
    <mergeCell ref="DJ40:DJ41"/>
    <mergeCell ref="DK40:DK41"/>
    <mergeCell ref="DL40:DL41"/>
    <mergeCell ref="DM40:DM41"/>
    <mergeCell ref="DN40:DN41"/>
    <mergeCell ref="DO40:DO41"/>
    <mergeCell ref="DP40:DP41"/>
    <mergeCell ref="DQ40:DQ41"/>
    <mergeCell ref="DR40:DR41"/>
    <mergeCell ref="DS40:DS41"/>
    <mergeCell ref="DT40:DT41"/>
    <mergeCell ref="DU40:DU41"/>
    <mergeCell ref="DV40:DV41"/>
    <mergeCell ref="DW40:DW41"/>
    <mergeCell ref="DX40:DX41"/>
    <mergeCell ref="DY40:DY41"/>
    <mergeCell ref="DZ40:DZ41"/>
    <mergeCell ref="EA40:EA41"/>
    <mergeCell ref="EB40:EB41"/>
    <mergeCell ref="EC40:EC41"/>
    <mergeCell ref="ED40:ED41"/>
    <mergeCell ref="EE40:EE41"/>
    <mergeCell ref="EF40:EF41"/>
    <mergeCell ref="EG40:EG41"/>
    <mergeCell ref="EH40:EH41"/>
    <mergeCell ref="EI40:EI41"/>
    <mergeCell ref="EJ40:EJ41"/>
    <mergeCell ref="EK40:EK41"/>
    <mergeCell ref="EL40:EL41"/>
    <mergeCell ref="EM40:EM41"/>
    <mergeCell ref="EN40:EN41"/>
    <mergeCell ref="EO40:EO41"/>
    <mergeCell ref="EP40:EP41"/>
    <mergeCell ref="EQ40:EQ41"/>
    <mergeCell ref="ER40:ER41"/>
    <mergeCell ref="ES40:ES41"/>
    <mergeCell ref="ET40:ET41"/>
    <mergeCell ref="EU40:EU41"/>
    <mergeCell ref="EV40:EV41"/>
    <mergeCell ref="EW40:EW41"/>
    <mergeCell ref="EX40:EX41"/>
    <mergeCell ref="EY40:EY41"/>
    <mergeCell ref="EZ40:EZ41"/>
    <mergeCell ref="A42:A43"/>
    <mergeCell ref="B42:B43"/>
    <mergeCell ref="C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S42:S43"/>
    <mergeCell ref="T42:T43"/>
    <mergeCell ref="U42:U43"/>
    <mergeCell ref="V42:V43"/>
    <mergeCell ref="W42:W43"/>
    <mergeCell ref="X42:X43"/>
    <mergeCell ref="Y42:Y43"/>
    <mergeCell ref="Z42:Z43"/>
    <mergeCell ref="AA42:AA43"/>
    <mergeCell ref="AB42:AB43"/>
    <mergeCell ref="AC42:AC43"/>
    <mergeCell ref="AD42:AD43"/>
    <mergeCell ref="AE42:AG43"/>
    <mergeCell ref="AH42:AI43"/>
    <mergeCell ref="AN42:AN43"/>
    <mergeCell ref="AO42:AO43"/>
    <mergeCell ref="AP42:AP43"/>
    <mergeCell ref="AS42:AS43"/>
    <mergeCell ref="AT42:AT43"/>
    <mergeCell ref="AU42:AU43"/>
    <mergeCell ref="AV42:AV43"/>
    <mergeCell ref="AW42:AW43"/>
    <mergeCell ref="AX42:AX43"/>
    <mergeCell ref="AY42:AY43"/>
    <mergeCell ref="AZ42:AZ43"/>
    <mergeCell ref="BA42:BA43"/>
    <mergeCell ref="BB42:BB43"/>
    <mergeCell ref="BC42:BC43"/>
    <mergeCell ref="BD42:BD43"/>
    <mergeCell ref="BE42:BE43"/>
    <mergeCell ref="BF42:BF43"/>
    <mergeCell ref="BG42:BG43"/>
    <mergeCell ref="BH42:BH43"/>
    <mergeCell ref="BI42:BI43"/>
    <mergeCell ref="BJ42:BJ43"/>
    <mergeCell ref="CI42:CI43"/>
    <mergeCell ref="CJ42:CJ43"/>
    <mergeCell ref="CK42:CK43"/>
    <mergeCell ref="CL42:CL43"/>
    <mergeCell ref="CM42:CM43"/>
    <mergeCell ref="CN42:CN43"/>
    <mergeCell ref="CO42:CO43"/>
    <mergeCell ref="CP42:CP43"/>
    <mergeCell ref="CQ42:CQ43"/>
    <mergeCell ref="CR42:CR43"/>
    <mergeCell ref="CS42:CS43"/>
    <mergeCell ref="CT42:CT43"/>
    <mergeCell ref="CU42:CU43"/>
    <mergeCell ref="CV42:CV43"/>
    <mergeCell ref="CW42:CW43"/>
    <mergeCell ref="CX42:CX43"/>
    <mergeCell ref="CY42:CY43"/>
    <mergeCell ref="CZ42:CZ43"/>
    <mergeCell ref="DA42:DA43"/>
    <mergeCell ref="DB42:DB43"/>
    <mergeCell ref="DC42:DC43"/>
    <mergeCell ref="DD42:DD43"/>
    <mergeCell ref="DE42:DE43"/>
    <mergeCell ref="DF42:DF43"/>
    <mergeCell ref="DG42:DG43"/>
    <mergeCell ref="DH42:DH43"/>
    <mergeCell ref="DI42:DI43"/>
    <mergeCell ref="DJ42:DJ43"/>
    <mergeCell ref="DK42:DK43"/>
    <mergeCell ref="DL42:DL43"/>
    <mergeCell ref="DM42:DM43"/>
    <mergeCell ref="DN42:DN43"/>
    <mergeCell ref="DO42:DO43"/>
    <mergeCell ref="DP42:DP43"/>
    <mergeCell ref="DQ42:DQ43"/>
    <mergeCell ref="DR42:DR43"/>
    <mergeCell ref="DS42:DS43"/>
    <mergeCell ref="DT42:DT43"/>
    <mergeCell ref="DU42:DU43"/>
    <mergeCell ref="DV42:DV43"/>
    <mergeCell ref="DW42:DW43"/>
    <mergeCell ref="DX42:DX43"/>
    <mergeCell ref="DY42:DY43"/>
    <mergeCell ref="DZ42:DZ43"/>
    <mergeCell ref="EA42:EA43"/>
    <mergeCell ref="EB42:EB43"/>
    <mergeCell ref="EC42:EC43"/>
    <mergeCell ref="ED42:ED43"/>
    <mergeCell ref="EE42:EE43"/>
    <mergeCell ref="EF42:EF43"/>
    <mergeCell ref="EG42:EG43"/>
    <mergeCell ref="EH42:EH43"/>
    <mergeCell ref="EI42:EI43"/>
    <mergeCell ref="EJ42:EJ43"/>
    <mergeCell ref="EK42:EK43"/>
    <mergeCell ref="EL42:EL43"/>
    <mergeCell ref="EM42:EM43"/>
    <mergeCell ref="EN42:EN43"/>
    <mergeCell ref="EO42:EO43"/>
    <mergeCell ref="EP42:EP43"/>
    <mergeCell ref="EQ42:EQ43"/>
    <mergeCell ref="ER42:ER43"/>
    <mergeCell ref="ES42:ES43"/>
    <mergeCell ref="ET42:ET43"/>
    <mergeCell ref="EU42:EU43"/>
    <mergeCell ref="EV42:EV43"/>
    <mergeCell ref="EW42:EW43"/>
    <mergeCell ref="EX42:EX43"/>
    <mergeCell ref="EY42:EY43"/>
    <mergeCell ref="EZ42:EZ43"/>
    <mergeCell ref="A44:A45"/>
    <mergeCell ref="B44:B45"/>
    <mergeCell ref="C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S44:S45"/>
    <mergeCell ref="T44:T45"/>
    <mergeCell ref="U44:U45"/>
    <mergeCell ref="V44:V45"/>
    <mergeCell ref="W44:W45"/>
    <mergeCell ref="X44:X45"/>
    <mergeCell ref="Y44:Y45"/>
    <mergeCell ref="Z44:Z45"/>
    <mergeCell ref="AA44:AA45"/>
    <mergeCell ref="AB44:AB45"/>
    <mergeCell ref="AC44:AC45"/>
    <mergeCell ref="AD44:AD45"/>
    <mergeCell ref="AE44:AG45"/>
    <mergeCell ref="AH44:AI45"/>
    <mergeCell ref="AN44:AN45"/>
    <mergeCell ref="AO44:AO45"/>
    <mergeCell ref="AP44:AP45"/>
    <mergeCell ref="AS44:AS45"/>
    <mergeCell ref="AT44:AT45"/>
    <mergeCell ref="AU44:AU45"/>
    <mergeCell ref="AV44:AV45"/>
    <mergeCell ref="AW44:AW45"/>
    <mergeCell ref="AX44:AX45"/>
    <mergeCell ref="AY44:AY45"/>
    <mergeCell ref="AZ44:AZ45"/>
    <mergeCell ref="BA44:BA45"/>
    <mergeCell ref="BB44:BB45"/>
    <mergeCell ref="BC44:BC45"/>
    <mergeCell ref="BD44:BD45"/>
    <mergeCell ref="BE44:BE45"/>
    <mergeCell ref="BF44:BF45"/>
    <mergeCell ref="BG44:BG45"/>
    <mergeCell ref="BH44:BH45"/>
    <mergeCell ref="BI44:BI45"/>
    <mergeCell ref="BJ44:BJ45"/>
    <mergeCell ref="CI44:CI45"/>
    <mergeCell ref="CJ44:CJ45"/>
    <mergeCell ref="CK44:CK45"/>
    <mergeCell ref="CL44:CL45"/>
    <mergeCell ref="CM44:CM45"/>
    <mergeCell ref="CN44:CN45"/>
    <mergeCell ref="CO44:CO45"/>
    <mergeCell ref="CP44:CP45"/>
    <mergeCell ref="CQ44:CQ45"/>
    <mergeCell ref="CR44:CR45"/>
    <mergeCell ref="CS44:CS45"/>
    <mergeCell ref="CT44:CT45"/>
    <mergeCell ref="CU44:CU45"/>
    <mergeCell ref="CV44:CV45"/>
    <mergeCell ref="CW44:CW45"/>
    <mergeCell ref="CX44:CX45"/>
    <mergeCell ref="CY44:CY45"/>
    <mergeCell ref="CZ44:CZ45"/>
    <mergeCell ref="DA44:DA45"/>
    <mergeCell ref="DB44:DB45"/>
    <mergeCell ref="DC44:DC45"/>
    <mergeCell ref="DD44:DD45"/>
    <mergeCell ref="DE44:DE45"/>
    <mergeCell ref="DF44:DF45"/>
    <mergeCell ref="DG44:DG45"/>
    <mergeCell ref="DH44:DH45"/>
    <mergeCell ref="DI44:DI45"/>
    <mergeCell ref="DJ44:DJ45"/>
    <mergeCell ref="DK44:DK45"/>
    <mergeCell ref="DL44:DL45"/>
    <mergeCell ref="DM44:DM45"/>
    <mergeCell ref="DN44:DN45"/>
    <mergeCell ref="DO44:DO45"/>
    <mergeCell ref="DP44:DP45"/>
    <mergeCell ref="DQ44:DQ45"/>
    <mergeCell ref="DR44:DR45"/>
    <mergeCell ref="DS44:DS45"/>
    <mergeCell ref="DT44:DT45"/>
    <mergeCell ref="DU44:DU45"/>
    <mergeCell ref="DV44:DV45"/>
    <mergeCell ref="DW44:DW45"/>
    <mergeCell ref="DX44:DX45"/>
    <mergeCell ref="DY44:DY45"/>
    <mergeCell ref="DZ44:DZ45"/>
    <mergeCell ref="EA44:EA45"/>
    <mergeCell ref="EB44:EB45"/>
    <mergeCell ref="EC44:EC45"/>
    <mergeCell ref="ED44:ED45"/>
    <mergeCell ref="EE44:EE45"/>
    <mergeCell ref="EF44:EF45"/>
    <mergeCell ref="EG44:EG45"/>
    <mergeCell ref="EH44:EH45"/>
    <mergeCell ref="EI44:EI45"/>
    <mergeCell ref="EJ44:EJ45"/>
    <mergeCell ref="EK44:EK45"/>
    <mergeCell ref="EL44:EL45"/>
    <mergeCell ref="EM44:EM45"/>
    <mergeCell ref="EN44:EN45"/>
    <mergeCell ref="EO44:EO45"/>
    <mergeCell ref="EP44:EP45"/>
    <mergeCell ref="EQ44:EQ45"/>
    <mergeCell ref="ER44:ER45"/>
    <mergeCell ref="ES44:ES45"/>
    <mergeCell ref="ET44:ET45"/>
    <mergeCell ref="EU44:EU45"/>
    <mergeCell ref="EV44:EV45"/>
    <mergeCell ref="EW44:EW45"/>
    <mergeCell ref="EX44:EX45"/>
    <mergeCell ref="EY44:EY45"/>
    <mergeCell ref="EZ44:EZ45"/>
    <mergeCell ref="A46:A47"/>
    <mergeCell ref="B46:B47"/>
    <mergeCell ref="C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V46:V47"/>
    <mergeCell ref="W46:W47"/>
    <mergeCell ref="X46:X47"/>
    <mergeCell ref="Y46:Y47"/>
    <mergeCell ref="Z46:Z47"/>
    <mergeCell ref="AA46:AA47"/>
    <mergeCell ref="AB46:AB47"/>
    <mergeCell ref="AC46:AC47"/>
    <mergeCell ref="AD46:AD47"/>
    <mergeCell ref="AE46:AG47"/>
    <mergeCell ref="AH46:AI47"/>
    <mergeCell ref="AN46:AN47"/>
    <mergeCell ref="AO46:AO47"/>
    <mergeCell ref="AP46:AP47"/>
    <mergeCell ref="AS46:AS47"/>
    <mergeCell ref="AT46:AT47"/>
    <mergeCell ref="AU46:AU47"/>
    <mergeCell ref="AV46:AV47"/>
    <mergeCell ref="AW46:AW47"/>
    <mergeCell ref="AX46:AX47"/>
    <mergeCell ref="AY46:AY47"/>
    <mergeCell ref="AZ46:AZ47"/>
    <mergeCell ref="BA46:BA47"/>
    <mergeCell ref="BB46:BB47"/>
    <mergeCell ref="BC46:BC47"/>
    <mergeCell ref="BD46:BD47"/>
    <mergeCell ref="BE46:BE47"/>
    <mergeCell ref="BF46:BF47"/>
    <mergeCell ref="BG46:BG47"/>
    <mergeCell ref="BH46:BH47"/>
    <mergeCell ref="BI46:BI47"/>
    <mergeCell ref="BJ46:BJ47"/>
    <mergeCell ref="CI46:CI47"/>
    <mergeCell ref="CJ46:CJ47"/>
    <mergeCell ref="CK46:CK47"/>
    <mergeCell ref="CL46:CL47"/>
    <mergeCell ref="CM46:CM47"/>
    <mergeCell ref="CN46:CN47"/>
    <mergeCell ref="CO46:CO47"/>
    <mergeCell ref="CP46:CP47"/>
    <mergeCell ref="CQ46:CQ47"/>
    <mergeCell ref="CR46:CR47"/>
    <mergeCell ref="CS46:CS47"/>
    <mergeCell ref="CT46:CT47"/>
    <mergeCell ref="CU46:CU47"/>
    <mergeCell ref="CV46:CV47"/>
    <mergeCell ref="CW46:CW47"/>
    <mergeCell ref="CX46:CX47"/>
    <mergeCell ref="CY46:CY47"/>
    <mergeCell ref="CZ46:CZ47"/>
    <mergeCell ref="DA46:DA47"/>
    <mergeCell ref="DB46:DB47"/>
    <mergeCell ref="DC46:DC47"/>
    <mergeCell ref="DD46:DD47"/>
    <mergeCell ref="DE46:DE47"/>
    <mergeCell ref="DF46:DF47"/>
    <mergeCell ref="DG46:DG47"/>
    <mergeCell ref="DH46:DH47"/>
    <mergeCell ref="DI46:DI47"/>
    <mergeCell ref="DJ46:DJ47"/>
    <mergeCell ref="DK46:DK47"/>
    <mergeCell ref="DL46:DL47"/>
    <mergeCell ref="DM46:DM47"/>
    <mergeCell ref="DN46:DN47"/>
    <mergeCell ref="DO46:DO47"/>
    <mergeCell ref="DP46:DP47"/>
    <mergeCell ref="DQ46:DQ47"/>
    <mergeCell ref="DR46:DR47"/>
    <mergeCell ref="DS46:DS47"/>
    <mergeCell ref="DT46:DT47"/>
    <mergeCell ref="DU46:DU47"/>
    <mergeCell ref="DV46:DV47"/>
    <mergeCell ref="DW46:DW47"/>
    <mergeCell ref="DX46:DX47"/>
    <mergeCell ref="DY46:DY47"/>
    <mergeCell ref="DZ46:DZ47"/>
    <mergeCell ref="EA46:EA47"/>
    <mergeCell ref="EB46:EB47"/>
    <mergeCell ref="EC46:EC47"/>
    <mergeCell ref="ED46:ED47"/>
    <mergeCell ref="EE46:EE47"/>
    <mergeCell ref="EF46:EF47"/>
    <mergeCell ref="EG46:EG47"/>
    <mergeCell ref="EH46:EH47"/>
    <mergeCell ref="EI46:EI47"/>
    <mergeCell ref="EJ46:EJ47"/>
    <mergeCell ref="EK46:EK47"/>
    <mergeCell ref="EL46:EL47"/>
    <mergeCell ref="EM46:EM47"/>
    <mergeCell ref="EN46:EN47"/>
    <mergeCell ref="EO46:EO47"/>
    <mergeCell ref="EP46:EP47"/>
    <mergeCell ref="EQ46:EQ47"/>
    <mergeCell ref="ER46:ER47"/>
    <mergeCell ref="ES46:ES47"/>
    <mergeCell ref="ET46:ET47"/>
    <mergeCell ref="EU46:EU47"/>
    <mergeCell ref="EV46:EV47"/>
    <mergeCell ref="EW46:EW47"/>
    <mergeCell ref="EX46:EX47"/>
    <mergeCell ref="EY46:EY47"/>
    <mergeCell ref="EZ46:EZ47"/>
    <mergeCell ref="A48:A49"/>
    <mergeCell ref="B48:B49"/>
    <mergeCell ref="C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Y48:Y49"/>
    <mergeCell ref="Z48:Z49"/>
    <mergeCell ref="AA48:AA49"/>
    <mergeCell ref="AB48:AB49"/>
    <mergeCell ref="AC48:AC49"/>
    <mergeCell ref="AD48:AD49"/>
    <mergeCell ref="AE48:AG49"/>
    <mergeCell ref="AH48:AI49"/>
    <mergeCell ref="AN48:AN49"/>
    <mergeCell ref="AO48:AO49"/>
    <mergeCell ref="AP48:AP49"/>
    <mergeCell ref="AS48:AS49"/>
    <mergeCell ref="AT48:AT49"/>
    <mergeCell ref="AU48:AU49"/>
    <mergeCell ref="AV48:AV49"/>
    <mergeCell ref="AW48:AW49"/>
    <mergeCell ref="AX48:AX49"/>
    <mergeCell ref="AY48:AY49"/>
    <mergeCell ref="AZ48:AZ49"/>
    <mergeCell ref="BA48:BA49"/>
    <mergeCell ref="BB48:BB49"/>
    <mergeCell ref="BC48:BC49"/>
    <mergeCell ref="BD48:BD49"/>
    <mergeCell ref="BE48:BE49"/>
    <mergeCell ref="BF48:BF49"/>
    <mergeCell ref="BG48:BG49"/>
    <mergeCell ref="BH48:BH49"/>
    <mergeCell ref="BI48:BI49"/>
    <mergeCell ref="BJ48:BJ49"/>
    <mergeCell ref="CI48:CI49"/>
    <mergeCell ref="CJ48:CJ49"/>
    <mergeCell ref="CK48:CK49"/>
    <mergeCell ref="CL48:CL49"/>
    <mergeCell ref="CM48:CM49"/>
    <mergeCell ref="CN48:CN49"/>
    <mergeCell ref="CO48:CO49"/>
    <mergeCell ref="CP48:CP49"/>
    <mergeCell ref="CQ48:CQ49"/>
    <mergeCell ref="CR48:CR49"/>
    <mergeCell ref="CS48:CS49"/>
    <mergeCell ref="CT48:CT49"/>
    <mergeCell ref="CU48:CU49"/>
    <mergeCell ref="CV48:CV49"/>
    <mergeCell ref="CW48:CW49"/>
    <mergeCell ref="CX48:CX49"/>
    <mergeCell ref="CY48:CY49"/>
    <mergeCell ref="CZ48:CZ49"/>
    <mergeCell ref="DA48:DA49"/>
    <mergeCell ref="DB48:DB49"/>
    <mergeCell ref="DC48:DC49"/>
    <mergeCell ref="DD48:DD49"/>
    <mergeCell ref="DE48:DE49"/>
    <mergeCell ref="DF48:DF49"/>
    <mergeCell ref="DG48:DG49"/>
    <mergeCell ref="DH48:DH49"/>
    <mergeCell ref="DI48:DI49"/>
    <mergeCell ref="DJ48:DJ49"/>
    <mergeCell ref="DK48:DK49"/>
    <mergeCell ref="DL48:DL49"/>
    <mergeCell ref="DM48:DM49"/>
    <mergeCell ref="DN48:DN49"/>
    <mergeCell ref="DO48:DO49"/>
    <mergeCell ref="DP48:DP49"/>
    <mergeCell ref="DQ48:DQ49"/>
    <mergeCell ref="DR48:DR49"/>
    <mergeCell ref="DS48:DS49"/>
    <mergeCell ref="DT48:DT49"/>
    <mergeCell ref="DU48:DU49"/>
    <mergeCell ref="DV48:DV49"/>
    <mergeCell ref="DW48:DW49"/>
    <mergeCell ref="DX48:DX49"/>
    <mergeCell ref="DY48:DY49"/>
    <mergeCell ref="DZ48:DZ49"/>
    <mergeCell ref="EA48:EA49"/>
    <mergeCell ref="EB48:EB49"/>
    <mergeCell ref="EC48:EC49"/>
    <mergeCell ref="ED48:ED49"/>
    <mergeCell ref="EE48:EE49"/>
    <mergeCell ref="EF48:EF49"/>
    <mergeCell ref="EG48:EG49"/>
    <mergeCell ref="EH48:EH49"/>
    <mergeCell ref="EI48:EI49"/>
    <mergeCell ref="EJ48:EJ49"/>
    <mergeCell ref="EK48:EK49"/>
    <mergeCell ref="EL48:EL49"/>
    <mergeCell ref="EM48:EM49"/>
    <mergeCell ref="EN48:EN49"/>
    <mergeCell ref="EO48:EO49"/>
    <mergeCell ref="EP48:EP49"/>
    <mergeCell ref="EQ48:EQ49"/>
    <mergeCell ref="ER48:ER49"/>
    <mergeCell ref="ES48:ES49"/>
    <mergeCell ref="ET48:ET49"/>
    <mergeCell ref="EU48:EU49"/>
    <mergeCell ref="EV48:EV49"/>
    <mergeCell ref="EW48:EW49"/>
    <mergeCell ref="EX48:EX49"/>
    <mergeCell ref="EY48:EY49"/>
    <mergeCell ref="EZ48:EZ49"/>
    <mergeCell ref="A50:A51"/>
    <mergeCell ref="B50:B51"/>
    <mergeCell ref="C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S50:S51"/>
    <mergeCell ref="T50:T51"/>
    <mergeCell ref="U50:U51"/>
    <mergeCell ref="V50:V51"/>
    <mergeCell ref="W50:W51"/>
    <mergeCell ref="X50:X51"/>
    <mergeCell ref="Y50:Y51"/>
    <mergeCell ref="Z50:Z51"/>
    <mergeCell ref="AA50:AA51"/>
    <mergeCell ref="AB50:AB51"/>
    <mergeCell ref="AC50:AC51"/>
    <mergeCell ref="AD50:AD51"/>
    <mergeCell ref="AE50:AG51"/>
    <mergeCell ref="AH50:AI51"/>
    <mergeCell ref="AN50:AN51"/>
    <mergeCell ref="AO50:AO51"/>
    <mergeCell ref="AP50:AP51"/>
    <mergeCell ref="AS50:AS51"/>
    <mergeCell ref="AT50:AT51"/>
    <mergeCell ref="AU50:AU51"/>
    <mergeCell ref="AV50:AV51"/>
    <mergeCell ref="AW50:AW51"/>
    <mergeCell ref="AX50:AX51"/>
    <mergeCell ref="AY50:AY51"/>
    <mergeCell ref="AZ50:AZ51"/>
    <mergeCell ref="BA50:BA51"/>
    <mergeCell ref="BB50:BB51"/>
    <mergeCell ref="BC50:BC51"/>
    <mergeCell ref="BD50:BD51"/>
    <mergeCell ref="BE50:BE51"/>
    <mergeCell ref="BF50:BF51"/>
    <mergeCell ref="BG50:BG51"/>
    <mergeCell ref="BH50:BH51"/>
    <mergeCell ref="BI50:BI51"/>
    <mergeCell ref="BJ50:BJ51"/>
    <mergeCell ref="CI50:CI51"/>
    <mergeCell ref="CJ50:CJ51"/>
    <mergeCell ref="CK50:CK51"/>
    <mergeCell ref="CL50:CL51"/>
    <mergeCell ref="CM50:CM51"/>
    <mergeCell ref="CN50:CN51"/>
    <mergeCell ref="CO50:CO51"/>
    <mergeCell ref="CP50:CP51"/>
    <mergeCell ref="CQ50:CQ51"/>
    <mergeCell ref="CR50:CR51"/>
    <mergeCell ref="CS50:CS51"/>
    <mergeCell ref="CT50:CT51"/>
    <mergeCell ref="CU50:CU51"/>
    <mergeCell ref="CV50:CV51"/>
    <mergeCell ref="CW50:CW51"/>
    <mergeCell ref="CX50:CX51"/>
    <mergeCell ref="CY50:CY51"/>
    <mergeCell ref="CZ50:CZ51"/>
    <mergeCell ref="DA50:DA51"/>
    <mergeCell ref="DB50:DB51"/>
    <mergeCell ref="DC50:DC51"/>
    <mergeCell ref="DD50:DD51"/>
    <mergeCell ref="DE50:DE51"/>
    <mergeCell ref="DF50:DF51"/>
    <mergeCell ref="DG50:DG51"/>
    <mergeCell ref="DH50:DH51"/>
    <mergeCell ref="DI50:DI51"/>
    <mergeCell ref="DJ50:DJ51"/>
    <mergeCell ref="DK50:DK51"/>
    <mergeCell ref="DL50:DL51"/>
    <mergeCell ref="DM50:DM51"/>
    <mergeCell ref="DN50:DN51"/>
    <mergeCell ref="DO50:DO51"/>
    <mergeCell ref="DP50:DP51"/>
    <mergeCell ref="DQ50:DQ51"/>
    <mergeCell ref="DR50:DR51"/>
    <mergeCell ref="DS50:DS51"/>
    <mergeCell ref="DT50:DT51"/>
    <mergeCell ref="DU50:DU51"/>
    <mergeCell ref="DV50:DV51"/>
    <mergeCell ref="DW50:DW51"/>
    <mergeCell ref="DX50:DX51"/>
    <mergeCell ref="DY50:DY51"/>
    <mergeCell ref="DZ50:DZ51"/>
    <mergeCell ref="EA50:EA51"/>
    <mergeCell ref="EB50:EB51"/>
    <mergeCell ref="EC50:EC51"/>
    <mergeCell ref="ED50:ED51"/>
    <mergeCell ref="EE50:EE51"/>
    <mergeCell ref="EF50:EF51"/>
    <mergeCell ref="EG50:EG51"/>
    <mergeCell ref="EH50:EH51"/>
    <mergeCell ref="EI50:EI51"/>
    <mergeCell ref="EJ50:EJ51"/>
    <mergeCell ref="EK50:EK51"/>
    <mergeCell ref="EL50:EL51"/>
    <mergeCell ref="EM50:EM51"/>
    <mergeCell ref="EN50:EN51"/>
    <mergeCell ref="EO50:EO51"/>
    <mergeCell ref="EP50:EP51"/>
    <mergeCell ref="EQ50:EQ51"/>
    <mergeCell ref="ER50:ER51"/>
    <mergeCell ref="ES50:ES51"/>
    <mergeCell ref="ET50:ET51"/>
    <mergeCell ref="EU50:EU51"/>
    <mergeCell ref="EV50:EV51"/>
    <mergeCell ref="EW50:EW51"/>
    <mergeCell ref="EX50:EX51"/>
    <mergeCell ref="EY50:EY51"/>
    <mergeCell ref="EZ50:EZ51"/>
    <mergeCell ref="A52:A53"/>
    <mergeCell ref="B52:B53"/>
    <mergeCell ref="C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Q53"/>
    <mergeCell ref="R52:R53"/>
    <mergeCell ref="S52:S53"/>
    <mergeCell ref="T52:T53"/>
    <mergeCell ref="U52:U53"/>
    <mergeCell ref="V52:V53"/>
    <mergeCell ref="W52:W53"/>
    <mergeCell ref="X52:X53"/>
    <mergeCell ref="Y52:Y53"/>
    <mergeCell ref="Z52:Z53"/>
    <mergeCell ref="AA52:AA53"/>
    <mergeCell ref="AB52:AB53"/>
    <mergeCell ref="AC52:AC53"/>
    <mergeCell ref="AD52:AD53"/>
    <mergeCell ref="AE52:AG53"/>
    <mergeCell ref="AH52:AI53"/>
    <mergeCell ref="AN52:AN53"/>
    <mergeCell ref="AO52:AO53"/>
    <mergeCell ref="AP52:AP53"/>
    <mergeCell ref="AS52:AS53"/>
    <mergeCell ref="AT52:AT53"/>
    <mergeCell ref="AU52:AU53"/>
    <mergeCell ref="AV52:AV53"/>
    <mergeCell ref="AW52:AW53"/>
    <mergeCell ref="AX52:AX53"/>
    <mergeCell ref="AY52:AY53"/>
    <mergeCell ref="AZ52:AZ53"/>
    <mergeCell ref="BA52:BA53"/>
    <mergeCell ref="BB52:BB53"/>
    <mergeCell ref="BC52:BC53"/>
    <mergeCell ref="BD52:BD53"/>
    <mergeCell ref="BE52:BE53"/>
    <mergeCell ref="BF52:BF53"/>
    <mergeCell ref="BG52:BG53"/>
    <mergeCell ref="BH52:BH53"/>
    <mergeCell ref="BI52:BI53"/>
    <mergeCell ref="BJ52:BJ53"/>
    <mergeCell ref="CI52:CI53"/>
    <mergeCell ref="CJ52:CJ53"/>
    <mergeCell ref="CK52:CK53"/>
    <mergeCell ref="CL52:CL53"/>
    <mergeCell ref="CM52:CM53"/>
    <mergeCell ref="CN52:CN53"/>
    <mergeCell ref="CO52:CO53"/>
    <mergeCell ref="CP52:CP53"/>
    <mergeCell ref="CQ52:CQ53"/>
    <mergeCell ref="CR52:CR53"/>
    <mergeCell ref="CS52:CS53"/>
    <mergeCell ref="CT52:CT53"/>
    <mergeCell ref="CU52:CU53"/>
    <mergeCell ref="CV52:CV53"/>
    <mergeCell ref="CW52:CW53"/>
    <mergeCell ref="CX52:CX53"/>
    <mergeCell ref="CY52:CY53"/>
    <mergeCell ref="CZ52:CZ53"/>
    <mergeCell ref="DA52:DA53"/>
    <mergeCell ref="DB52:DB53"/>
    <mergeCell ref="DC52:DC53"/>
    <mergeCell ref="DD52:DD53"/>
    <mergeCell ref="DE52:DE53"/>
    <mergeCell ref="DF52:DF53"/>
    <mergeCell ref="DG52:DG53"/>
    <mergeCell ref="DH52:DH53"/>
    <mergeCell ref="DI52:DI53"/>
    <mergeCell ref="DJ52:DJ53"/>
    <mergeCell ref="DK52:DK53"/>
    <mergeCell ref="DL52:DL53"/>
    <mergeCell ref="DM52:DM53"/>
    <mergeCell ref="DN52:DN53"/>
    <mergeCell ref="DO52:DO53"/>
    <mergeCell ref="DP52:DP53"/>
    <mergeCell ref="DQ52:DQ53"/>
    <mergeCell ref="DR52:DR53"/>
    <mergeCell ref="DS52:DS53"/>
    <mergeCell ref="DT52:DT53"/>
    <mergeCell ref="DU52:DU53"/>
    <mergeCell ref="DV52:DV53"/>
    <mergeCell ref="DW52:DW53"/>
    <mergeCell ref="DX52:DX53"/>
    <mergeCell ref="DY52:DY53"/>
    <mergeCell ref="DZ52:DZ53"/>
    <mergeCell ref="EA52:EA53"/>
    <mergeCell ref="EB52:EB53"/>
    <mergeCell ref="EC52:EC53"/>
    <mergeCell ref="ED52:ED53"/>
    <mergeCell ref="EE52:EE53"/>
    <mergeCell ref="EF52:EF53"/>
    <mergeCell ref="EG52:EG53"/>
    <mergeCell ref="EH52:EH53"/>
    <mergeCell ref="EI52:EI53"/>
    <mergeCell ref="EJ52:EJ53"/>
    <mergeCell ref="EK52:EK53"/>
    <mergeCell ref="EL52:EL53"/>
    <mergeCell ref="EM52:EM53"/>
    <mergeCell ref="EN52:EN53"/>
    <mergeCell ref="EO52:EO53"/>
    <mergeCell ref="EP52:EP53"/>
    <mergeCell ref="EQ52:EQ53"/>
    <mergeCell ref="ER52:ER53"/>
    <mergeCell ref="ES52:ES53"/>
    <mergeCell ref="ET52:ET53"/>
    <mergeCell ref="EU52:EU53"/>
    <mergeCell ref="EV52:EV53"/>
    <mergeCell ref="EW52:EW53"/>
    <mergeCell ref="EX52:EX53"/>
    <mergeCell ref="EY52:EY53"/>
    <mergeCell ref="EZ52:EZ53"/>
    <mergeCell ref="A54:A55"/>
    <mergeCell ref="B54:B55"/>
    <mergeCell ref="C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Q54:Q55"/>
    <mergeCell ref="R54:R55"/>
    <mergeCell ref="S54:S55"/>
    <mergeCell ref="T54:T55"/>
    <mergeCell ref="U54:U55"/>
    <mergeCell ref="V54:V55"/>
    <mergeCell ref="W54:W55"/>
    <mergeCell ref="X54:X55"/>
    <mergeCell ref="Y54:Y55"/>
    <mergeCell ref="Z54:Z55"/>
    <mergeCell ref="AA54:AA55"/>
    <mergeCell ref="AB54:AB55"/>
    <mergeCell ref="AC54:AC55"/>
    <mergeCell ref="AD54:AD55"/>
    <mergeCell ref="AE54:AG55"/>
    <mergeCell ref="AH54:AI55"/>
    <mergeCell ref="AN54:AN55"/>
    <mergeCell ref="AO54:AO55"/>
    <mergeCell ref="AP54:AP55"/>
    <mergeCell ref="AS54:AS55"/>
    <mergeCell ref="AT54:AT55"/>
    <mergeCell ref="AU54:AU55"/>
    <mergeCell ref="AV54:AV55"/>
    <mergeCell ref="AW54:AW55"/>
    <mergeCell ref="AX54:AX55"/>
    <mergeCell ref="AY54:AY55"/>
    <mergeCell ref="AZ54:AZ55"/>
    <mergeCell ref="BA54:BA55"/>
    <mergeCell ref="BB54:BB55"/>
    <mergeCell ref="BC54:BC55"/>
    <mergeCell ref="BD54:BD55"/>
    <mergeCell ref="BE54:BE55"/>
    <mergeCell ref="BF54:BF55"/>
    <mergeCell ref="BG54:BG55"/>
    <mergeCell ref="BH54:BH55"/>
    <mergeCell ref="BI54:BI55"/>
    <mergeCell ref="BJ54:BJ55"/>
    <mergeCell ref="CI54:CI55"/>
    <mergeCell ref="CJ54:CJ55"/>
    <mergeCell ref="CK54:CK55"/>
    <mergeCell ref="CL54:CL55"/>
    <mergeCell ref="CM54:CM55"/>
    <mergeCell ref="CN54:CN55"/>
    <mergeCell ref="CO54:CO55"/>
    <mergeCell ref="CP54:CP55"/>
    <mergeCell ref="CQ54:CQ55"/>
    <mergeCell ref="CR54:CR55"/>
    <mergeCell ref="CS54:CS55"/>
    <mergeCell ref="CT54:CT55"/>
    <mergeCell ref="CU54:CU55"/>
    <mergeCell ref="CV54:CV55"/>
    <mergeCell ref="CW54:CW55"/>
    <mergeCell ref="CX54:CX55"/>
    <mergeCell ref="CY54:CY55"/>
    <mergeCell ref="CZ54:CZ55"/>
    <mergeCell ref="DA54:DA55"/>
    <mergeCell ref="DB54:DB55"/>
    <mergeCell ref="DC54:DC55"/>
    <mergeCell ref="DD54:DD55"/>
    <mergeCell ref="DE54:DE55"/>
    <mergeCell ref="DF54:DF55"/>
    <mergeCell ref="DG54:DG55"/>
    <mergeCell ref="DH54:DH55"/>
    <mergeCell ref="DI54:DI55"/>
    <mergeCell ref="DJ54:DJ55"/>
    <mergeCell ref="DK54:DK55"/>
    <mergeCell ref="DL54:DL55"/>
    <mergeCell ref="DM54:DM55"/>
    <mergeCell ref="DN54:DN55"/>
    <mergeCell ref="DO54:DO55"/>
    <mergeCell ref="DP54:DP55"/>
    <mergeCell ref="DQ54:DQ55"/>
    <mergeCell ref="DR54:DR55"/>
    <mergeCell ref="DS54:DS55"/>
    <mergeCell ref="DT54:DT55"/>
    <mergeCell ref="DU54:DU55"/>
    <mergeCell ref="DV54:DV55"/>
    <mergeCell ref="DW54:DW55"/>
    <mergeCell ref="DX54:DX55"/>
    <mergeCell ref="DY54:DY55"/>
    <mergeCell ref="DZ54:DZ55"/>
    <mergeCell ref="EA54:EA55"/>
    <mergeCell ref="EB54:EB55"/>
    <mergeCell ref="EC54:EC55"/>
    <mergeCell ref="ED54:ED55"/>
    <mergeCell ref="EE54:EE55"/>
    <mergeCell ref="EF54:EF55"/>
    <mergeCell ref="EG54:EG55"/>
    <mergeCell ref="EH54:EH55"/>
    <mergeCell ref="EI54:EI55"/>
    <mergeCell ref="EJ54:EJ55"/>
    <mergeCell ref="EK54:EK55"/>
    <mergeCell ref="EL54:EL55"/>
    <mergeCell ref="EM54:EM55"/>
    <mergeCell ref="EN54:EN55"/>
    <mergeCell ref="EO54:EO55"/>
    <mergeCell ref="EP54:EP55"/>
    <mergeCell ref="EQ54:EQ55"/>
    <mergeCell ref="ER54:ER55"/>
    <mergeCell ref="ES54:ES55"/>
    <mergeCell ref="ET54:ET55"/>
    <mergeCell ref="EU54:EU55"/>
    <mergeCell ref="EV54:EV55"/>
    <mergeCell ref="EW54:EW55"/>
    <mergeCell ref="EX54:EX55"/>
    <mergeCell ref="EY54:EY55"/>
    <mergeCell ref="EZ54:EZ55"/>
    <mergeCell ref="A56:A57"/>
    <mergeCell ref="B56:B57"/>
    <mergeCell ref="C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R56:R57"/>
    <mergeCell ref="S56:S57"/>
    <mergeCell ref="T56:T57"/>
    <mergeCell ref="U56:U57"/>
    <mergeCell ref="V56:V57"/>
    <mergeCell ref="W56:W57"/>
    <mergeCell ref="X56:X57"/>
    <mergeCell ref="Y56:Y57"/>
    <mergeCell ref="Z56:Z57"/>
    <mergeCell ref="AA56:AA57"/>
    <mergeCell ref="AB56:AB57"/>
    <mergeCell ref="AC56:AC57"/>
    <mergeCell ref="AD56:AD57"/>
    <mergeCell ref="AE56:AG57"/>
    <mergeCell ref="AH56:AI57"/>
    <mergeCell ref="AN56:AN57"/>
    <mergeCell ref="AO56:AO57"/>
    <mergeCell ref="AP56:AP57"/>
    <mergeCell ref="AS56:AS57"/>
    <mergeCell ref="AT56:AT57"/>
    <mergeCell ref="AU56:AU57"/>
    <mergeCell ref="AV56:AV57"/>
    <mergeCell ref="AW56:AW57"/>
    <mergeCell ref="AX56:AX57"/>
    <mergeCell ref="AY56:AY57"/>
    <mergeCell ref="AZ56:AZ57"/>
    <mergeCell ref="BA56:BA57"/>
    <mergeCell ref="BB56:BB57"/>
    <mergeCell ref="BC56:BC57"/>
    <mergeCell ref="BD56:BD57"/>
    <mergeCell ref="BE56:BE57"/>
    <mergeCell ref="BF56:BF57"/>
    <mergeCell ref="BG56:BG57"/>
    <mergeCell ref="BH56:BH57"/>
    <mergeCell ref="BI56:BI57"/>
    <mergeCell ref="BJ56:BJ57"/>
    <mergeCell ref="CI56:CI57"/>
    <mergeCell ref="CJ56:CJ57"/>
    <mergeCell ref="CK56:CK57"/>
    <mergeCell ref="CL56:CL57"/>
    <mergeCell ref="CM56:CM57"/>
    <mergeCell ref="CN56:CN57"/>
    <mergeCell ref="CO56:CO57"/>
    <mergeCell ref="CP56:CP57"/>
    <mergeCell ref="CQ56:CQ57"/>
    <mergeCell ref="CR56:CR57"/>
    <mergeCell ref="CS56:CS57"/>
    <mergeCell ref="CT56:CT57"/>
    <mergeCell ref="CU56:CU57"/>
    <mergeCell ref="CV56:CV57"/>
    <mergeCell ref="CW56:CW57"/>
    <mergeCell ref="CX56:CX57"/>
    <mergeCell ref="CY56:CY57"/>
    <mergeCell ref="CZ56:CZ57"/>
    <mergeCell ref="DA56:DA57"/>
    <mergeCell ref="DB56:DB57"/>
    <mergeCell ref="DC56:DC57"/>
    <mergeCell ref="DD56:DD57"/>
    <mergeCell ref="DE56:DE57"/>
    <mergeCell ref="DF56:DF57"/>
    <mergeCell ref="DG56:DG57"/>
    <mergeCell ref="DH56:DH57"/>
    <mergeCell ref="DI56:DI57"/>
    <mergeCell ref="DJ56:DJ57"/>
    <mergeCell ref="DK56:DK57"/>
    <mergeCell ref="DL56:DL57"/>
    <mergeCell ref="DM56:DM57"/>
    <mergeCell ref="DN56:DN57"/>
    <mergeCell ref="DO56:DO57"/>
    <mergeCell ref="DP56:DP57"/>
    <mergeCell ref="DQ56:DQ57"/>
    <mergeCell ref="DR56:DR57"/>
    <mergeCell ref="DS56:DS57"/>
    <mergeCell ref="DT56:DT57"/>
    <mergeCell ref="DU56:DU57"/>
    <mergeCell ref="DV56:DV57"/>
    <mergeCell ref="DW56:DW57"/>
    <mergeCell ref="DX56:DX57"/>
    <mergeCell ref="DY56:DY57"/>
    <mergeCell ref="DZ56:DZ57"/>
    <mergeCell ref="EA56:EA57"/>
    <mergeCell ref="EB56:EB57"/>
    <mergeCell ref="EC56:EC57"/>
    <mergeCell ref="ED56:ED57"/>
    <mergeCell ref="EE56:EE57"/>
    <mergeCell ref="EF56:EF57"/>
    <mergeCell ref="EG56:EG57"/>
    <mergeCell ref="EH56:EH57"/>
    <mergeCell ref="EI56:EI57"/>
    <mergeCell ref="EJ56:EJ57"/>
    <mergeCell ref="EK56:EK57"/>
    <mergeCell ref="EL56:EL57"/>
    <mergeCell ref="EM56:EM57"/>
    <mergeCell ref="EN56:EN57"/>
    <mergeCell ref="EO56:EO57"/>
    <mergeCell ref="EP56:EP57"/>
    <mergeCell ref="EQ56:EQ57"/>
    <mergeCell ref="ER56:ER57"/>
    <mergeCell ref="ES56:ES57"/>
    <mergeCell ref="ET56:ET57"/>
    <mergeCell ref="EU56:EU57"/>
    <mergeCell ref="EV56:EV57"/>
    <mergeCell ref="EW56:EW57"/>
    <mergeCell ref="EX56:EX57"/>
    <mergeCell ref="EY56:EY57"/>
    <mergeCell ref="EZ56:EZ57"/>
    <mergeCell ref="A58:A59"/>
    <mergeCell ref="B58:B59"/>
    <mergeCell ref="C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Q58:Q59"/>
    <mergeCell ref="R58:R59"/>
    <mergeCell ref="S58:S59"/>
    <mergeCell ref="T58:T59"/>
    <mergeCell ref="U58:U59"/>
    <mergeCell ref="V58:V59"/>
    <mergeCell ref="W58:W59"/>
    <mergeCell ref="X58:X59"/>
    <mergeCell ref="Y58:Y59"/>
    <mergeCell ref="Z58:Z59"/>
    <mergeCell ref="AA58:AA59"/>
    <mergeCell ref="AB58:AB59"/>
    <mergeCell ref="AC58:AC59"/>
    <mergeCell ref="AD58:AD59"/>
    <mergeCell ref="AE58:AG59"/>
    <mergeCell ref="AH58:AI59"/>
    <mergeCell ref="AN58:AN59"/>
    <mergeCell ref="AO58:AO59"/>
    <mergeCell ref="AP58:AP59"/>
    <mergeCell ref="AS58:AS59"/>
    <mergeCell ref="AT58:AT59"/>
    <mergeCell ref="AU58:AU59"/>
    <mergeCell ref="AV58:AV59"/>
    <mergeCell ref="AW58:AW59"/>
    <mergeCell ref="AX58:AX59"/>
    <mergeCell ref="AY58:AY59"/>
    <mergeCell ref="AZ58:AZ59"/>
    <mergeCell ref="BA58:BA59"/>
    <mergeCell ref="BB58:BB59"/>
    <mergeCell ref="BC58:BC59"/>
    <mergeCell ref="BD58:BD59"/>
    <mergeCell ref="BE58:BE59"/>
    <mergeCell ref="BF58:BF59"/>
    <mergeCell ref="BG58:BG59"/>
    <mergeCell ref="BH58:BH59"/>
    <mergeCell ref="BI58:BI59"/>
    <mergeCell ref="BJ58:BJ59"/>
    <mergeCell ref="CI58:CI59"/>
    <mergeCell ref="CJ58:CJ59"/>
    <mergeCell ref="CK58:CK59"/>
    <mergeCell ref="CL58:CL59"/>
    <mergeCell ref="CM58:CM59"/>
    <mergeCell ref="CN58:CN59"/>
    <mergeCell ref="CO58:CO59"/>
    <mergeCell ref="CP58:CP59"/>
    <mergeCell ref="CQ58:CQ59"/>
    <mergeCell ref="CR58:CR59"/>
    <mergeCell ref="CS58:CS59"/>
    <mergeCell ref="CT58:CT59"/>
    <mergeCell ref="CU58:CU59"/>
    <mergeCell ref="CV58:CV59"/>
    <mergeCell ref="CW58:CW59"/>
    <mergeCell ref="CX58:CX59"/>
    <mergeCell ref="CY58:CY59"/>
    <mergeCell ref="CZ58:CZ59"/>
    <mergeCell ref="DA58:DA59"/>
    <mergeCell ref="DB58:DB59"/>
    <mergeCell ref="DC58:DC59"/>
    <mergeCell ref="DD58:DD59"/>
    <mergeCell ref="DE58:DE59"/>
    <mergeCell ref="DF58:DF59"/>
    <mergeCell ref="DG58:DG59"/>
    <mergeCell ref="DH58:DH59"/>
    <mergeCell ref="DI58:DI59"/>
    <mergeCell ref="DJ58:DJ59"/>
    <mergeCell ref="DK58:DK59"/>
    <mergeCell ref="DL58:DL59"/>
    <mergeCell ref="DM58:DM59"/>
    <mergeCell ref="DN58:DN59"/>
    <mergeCell ref="DO58:DO59"/>
    <mergeCell ref="DP58:DP59"/>
    <mergeCell ref="DQ58:DQ59"/>
    <mergeCell ref="DR58:DR59"/>
    <mergeCell ref="DS58:DS59"/>
    <mergeCell ref="DT58:DT59"/>
    <mergeCell ref="DU58:DU59"/>
    <mergeCell ref="DV58:DV59"/>
    <mergeCell ref="DW58:DW59"/>
    <mergeCell ref="DX58:DX59"/>
    <mergeCell ref="DY58:DY59"/>
    <mergeCell ref="DZ58:DZ59"/>
    <mergeCell ref="EA58:EA59"/>
    <mergeCell ref="EB58:EB59"/>
    <mergeCell ref="EC58:EC59"/>
    <mergeCell ref="ED58:ED59"/>
    <mergeCell ref="EE58:EE59"/>
    <mergeCell ref="EF58:EF59"/>
    <mergeCell ref="EG58:EG59"/>
    <mergeCell ref="EH58:EH59"/>
    <mergeCell ref="EI58:EI59"/>
    <mergeCell ref="EJ58:EJ59"/>
    <mergeCell ref="EK58:EK59"/>
    <mergeCell ref="EL58:EL59"/>
    <mergeCell ref="EM58:EM59"/>
    <mergeCell ref="EN58:EN59"/>
    <mergeCell ref="EO58:EO59"/>
    <mergeCell ref="EP58:EP59"/>
    <mergeCell ref="EQ58:EQ59"/>
    <mergeCell ref="ER58:ER59"/>
    <mergeCell ref="ES58:ES59"/>
    <mergeCell ref="ET58:ET59"/>
    <mergeCell ref="EU58:EU59"/>
    <mergeCell ref="EV58:EV59"/>
    <mergeCell ref="EW58:EW59"/>
    <mergeCell ref="EX58:EX59"/>
    <mergeCell ref="EY58:EY59"/>
    <mergeCell ref="EZ58:EZ59"/>
    <mergeCell ref="A60:A61"/>
    <mergeCell ref="B60:B61"/>
    <mergeCell ref="C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0:T61"/>
    <mergeCell ref="U60:U61"/>
    <mergeCell ref="V60:V61"/>
    <mergeCell ref="W60:W61"/>
    <mergeCell ref="X60:X61"/>
    <mergeCell ref="Y60:Y61"/>
    <mergeCell ref="Z60:Z61"/>
    <mergeCell ref="AA60:AA61"/>
    <mergeCell ref="AB60:AB61"/>
    <mergeCell ref="AC60:AC61"/>
    <mergeCell ref="AD60:AD61"/>
    <mergeCell ref="AE60:AG61"/>
    <mergeCell ref="AH60:AI61"/>
    <mergeCell ref="AN60:AN61"/>
    <mergeCell ref="AO60:AO61"/>
    <mergeCell ref="AP60:AP61"/>
    <mergeCell ref="AS60:AS61"/>
    <mergeCell ref="AT60:AT61"/>
    <mergeCell ref="AU60:AU61"/>
    <mergeCell ref="AV60:AV61"/>
    <mergeCell ref="AW60:AW61"/>
    <mergeCell ref="AX60:AX61"/>
    <mergeCell ref="AY60:AY61"/>
    <mergeCell ref="AZ60:AZ61"/>
    <mergeCell ref="BA60:BA61"/>
    <mergeCell ref="BB60:BB61"/>
    <mergeCell ref="BC60:BC61"/>
    <mergeCell ref="BD60:BD61"/>
    <mergeCell ref="BE60:BE61"/>
    <mergeCell ref="BF60:BF61"/>
    <mergeCell ref="BG60:BG61"/>
    <mergeCell ref="BH60:BH61"/>
    <mergeCell ref="BI60:BI61"/>
    <mergeCell ref="BJ60:BJ61"/>
    <mergeCell ref="CI60:CI61"/>
    <mergeCell ref="CJ60:CJ61"/>
    <mergeCell ref="CK60:CK61"/>
    <mergeCell ref="CL60:CL61"/>
    <mergeCell ref="CM60:CM61"/>
    <mergeCell ref="CN60:CN61"/>
    <mergeCell ref="CO60:CO61"/>
    <mergeCell ref="CP60:CP61"/>
    <mergeCell ref="CQ60:CQ61"/>
    <mergeCell ref="CR60:CR61"/>
    <mergeCell ref="CS60:CS61"/>
    <mergeCell ref="CT60:CT61"/>
    <mergeCell ref="CU60:CU61"/>
    <mergeCell ref="CV60:CV61"/>
    <mergeCell ref="CW60:CW61"/>
    <mergeCell ref="CX60:CX61"/>
    <mergeCell ref="CY60:CY61"/>
    <mergeCell ref="CZ60:CZ61"/>
    <mergeCell ref="DA60:DA61"/>
    <mergeCell ref="DB60:DB61"/>
    <mergeCell ref="DC60:DC61"/>
    <mergeCell ref="DD60:DD61"/>
    <mergeCell ref="DE60:DE61"/>
    <mergeCell ref="DF60:DF61"/>
    <mergeCell ref="DG60:DG61"/>
    <mergeCell ref="DH60:DH61"/>
    <mergeCell ref="DI60:DI61"/>
    <mergeCell ref="DJ60:DJ61"/>
    <mergeCell ref="DK60:DK61"/>
    <mergeCell ref="DL60:DL61"/>
    <mergeCell ref="DM60:DM61"/>
    <mergeCell ref="DN60:DN61"/>
    <mergeCell ref="DO60:DO61"/>
    <mergeCell ref="DP60:DP61"/>
    <mergeCell ref="DQ60:DQ61"/>
    <mergeCell ref="DR60:DR61"/>
    <mergeCell ref="DS60:DS61"/>
    <mergeCell ref="DT60:DT61"/>
    <mergeCell ref="DU60:DU61"/>
    <mergeCell ref="DV60:DV61"/>
    <mergeCell ref="DW60:DW61"/>
    <mergeCell ref="DX60:DX61"/>
    <mergeCell ref="DY60:DY61"/>
    <mergeCell ref="DZ60:DZ61"/>
    <mergeCell ref="EA60:EA61"/>
    <mergeCell ref="EB60:EB61"/>
    <mergeCell ref="EC60:EC61"/>
    <mergeCell ref="ED60:ED61"/>
    <mergeCell ref="EE60:EE61"/>
    <mergeCell ref="EF60:EF61"/>
    <mergeCell ref="EG60:EG61"/>
    <mergeCell ref="EH60:EH61"/>
    <mergeCell ref="EI60:EI61"/>
    <mergeCell ref="EJ60:EJ61"/>
    <mergeCell ref="EK60:EK61"/>
    <mergeCell ref="EL60:EL61"/>
    <mergeCell ref="EM60:EM61"/>
    <mergeCell ref="EN60:EN61"/>
    <mergeCell ref="EO60:EO61"/>
    <mergeCell ref="EP60:EP61"/>
    <mergeCell ref="EQ60:EQ61"/>
    <mergeCell ref="ER60:ER61"/>
    <mergeCell ref="ES60:ES61"/>
    <mergeCell ref="ET60:ET61"/>
    <mergeCell ref="EU60:EU61"/>
    <mergeCell ref="EV60:EV61"/>
    <mergeCell ref="EW60:EW61"/>
    <mergeCell ref="EX60:EX61"/>
    <mergeCell ref="EY60:EY61"/>
    <mergeCell ref="EZ60:EZ61"/>
    <mergeCell ref="A62:A63"/>
    <mergeCell ref="B62:B63"/>
    <mergeCell ref="C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AC62:AC63"/>
    <mergeCell ref="AD62:AD63"/>
    <mergeCell ref="AE62:AG63"/>
    <mergeCell ref="AH62:AI63"/>
    <mergeCell ref="AN62:AN63"/>
    <mergeCell ref="AO62:AO63"/>
    <mergeCell ref="AP62:AP63"/>
    <mergeCell ref="AS62:AS63"/>
    <mergeCell ref="AT62:AT63"/>
    <mergeCell ref="AU62:AU63"/>
    <mergeCell ref="AV62:AV63"/>
    <mergeCell ref="AW62:AW63"/>
    <mergeCell ref="AX62:AX63"/>
    <mergeCell ref="AY62:AY63"/>
    <mergeCell ref="AZ62:AZ63"/>
    <mergeCell ref="BA62:BA63"/>
    <mergeCell ref="BB62:BB63"/>
    <mergeCell ref="BC62:BC63"/>
    <mergeCell ref="BD62:BD63"/>
    <mergeCell ref="BE62:BE63"/>
    <mergeCell ref="BF62:BF63"/>
    <mergeCell ref="BG62:BG63"/>
    <mergeCell ref="BH62:BH63"/>
    <mergeCell ref="BI62:BI63"/>
    <mergeCell ref="BJ62:BJ63"/>
    <mergeCell ref="CI62:CI63"/>
    <mergeCell ref="CJ62:CJ63"/>
    <mergeCell ref="CK62:CK63"/>
    <mergeCell ref="CL62:CL63"/>
    <mergeCell ref="CM62:CM63"/>
    <mergeCell ref="CN62:CN63"/>
    <mergeCell ref="CO62:CO63"/>
    <mergeCell ref="CP62:CP63"/>
    <mergeCell ref="CQ62:CQ63"/>
    <mergeCell ref="CR62:CR63"/>
    <mergeCell ref="CS62:CS63"/>
    <mergeCell ref="CT62:CT63"/>
    <mergeCell ref="CU62:CU63"/>
    <mergeCell ref="CV62:CV63"/>
    <mergeCell ref="CW62:CW63"/>
    <mergeCell ref="CX62:CX63"/>
    <mergeCell ref="CY62:CY63"/>
    <mergeCell ref="CZ62:CZ63"/>
    <mergeCell ref="DA62:DA63"/>
    <mergeCell ref="DB62:DB63"/>
    <mergeCell ref="DC62:DC63"/>
    <mergeCell ref="DD62:DD63"/>
    <mergeCell ref="DE62:DE63"/>
    <mergeCell ref="DF62:DF63"/>
    <mergeCell ref="DG62:DG63"/>
    <mergeCell ref="DH62:DH63"/>
    <mergeCell ref="DI62:DI63"/>
    <mergeCell ref="DJ62:DJ63"/>
    <mergeCell ref="DK62:DK63"/>
    <mergeCell ref="DL62:DL63"/>
    <mergeCell ref="DM62:DM63"/>
    <mergeCell ref="DN62:DN63"/>
    <mergeCell ref="DO62:DO63"/>
    <mergeCell ref="DP62:DP63"/>
    <mergeCell ref="DQ62:DQ63"/>
    <mergeCell ref="DR62:DR63"/>
    <mergeCell ref="DS62:DS63"/>
    <mergeCell ref="DT62:DT63"/>
    <mergeCell ref="DU62:DU63"/>
    <mergeCell ref="DV62:DV63"/>
    <mergeCell ref="DW62:DW63"/>
    <mergeCell ref="DX62:DX63"/>
    <mergeCell ref="DY62:DY63"/>
    <mergeCell ref="DZ62:DZ63"/>
    <mergeCell ref="EA62:EA63"/>
    <mergeCell ref="EB62:EB63"/>
    <mergeCell ref="EC62:EC63"/>
    <mergeCell ref="ED62:ED63"/>
    <mergeCell ref="EE62:EE63"/>
    <mergeCell ref="EF62:EF63"/>
    <mergeCell ref="EG62:EG63"/>
    <mergeCell ref="EH62:EH63"/>
    <mergeCell ref="EI62:EI63"/>
    <mergeCell ref="EJ62:EJ63"/>
    <mergeCell ref="EK62:EK63"/>
    <mergeCell ref="EL62:EL63"/>
    <mergeCell ref="EM62:EM63"/>
    <mergeCell ref="EN62:EN63"/>
    <mergeCell ref="EO62:EO63"/>
    <mergeCell ref="EP62:EP63"/>
    <mergeCell ref="EQ62:EQ63"/>
    <mergeCell ref="ER62:ER63"/>
    <mergeCell ref="ES62:ES63"/>
    <mergeCell ref="ET62:ET63"/>
    <mergeCell ref="EU62:EU63"/>
    <mergeCell ref="EV62:EV63"/>
    <mergeCell ref="EW62:EW63"/>
    <mergeCell ref="EX62:EX63"/>
    <mergeCell ref="EY62:EY63"/>
    <mergeCell ref="EZ62:EZ63"/>
    <mergeCell ref="A64:A65"/>
    <mergeCell ref="B64:B65"/>
    <mergeCell ref="C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Q64:Q65"/>
    <mergeCell ref="R64:R65"/>
    <mergeCell ref="S64:S65"/>
    <mergeCell ref="T64:T65"/>
    <mergeCell ref="U64:U65"/>
    <mergeCell ref="V64:V65"/>
    <mergeCell ref="W64:W65"/>
    <mergeCell ref="X64:X65"/>
    <mergeCell ref="Y64:Y65"/>
    <mergeCell ref="Z64:Z65"/>
    <mergeCell ref="AA64:AA65"/>
    <mergeCell ref="AB64:AB65"/>
    <mergeCell ref="AC64:AC65"/>
    <mergeCell ref="AD64:AD65"/>
    <mergeCell ref="AE64:AG65"/>
    <mergeCell ref="AH64:AI65"/>
    <mergeCell ref="AN64:AN65"/>
    <mergeCell ref="AO64:AO65"/>
    <mergeCell ref="AP64:AP65"/>
    <mergeCell ref="AS64:AS65"/>
    <mergeCell ref="AT64:AT65"/>
    <mergeCell ref="AU64:AU65"/>
    <mergeCell ref="AV64:AV65"/>
    <mergeCell ref="AW64:AW65"/>
    <mergeCell ref="AX64:AX65"/>
    <mergeCell ref="AY64:AY65"/>
    <mergeCell ref="AZ64:AZ65"/>
    <mergeCell ref="BA64:BA65"/>
    <mergeCell ref="BB64:BB65"/>
    <mergeCell ref="BC64:BC65"/>
    <mergeCell ref="BD64:BD65"/>
    <mergeCell ref="BE64:BE65"/>
    <mergeCell ref="BF64:BF65"/>
    <mergeCell ref="BG64:BG65"/>
    <mergeCell ref="BH64:BH65"/>
    <mergeCell ref="BI64:BI65"/>
    <mergeCell ref="BJ64:BJ65"/>
    <mergeCell ref="CI64:CI65"/>
    <mergeCell ref="CJ64:CJ65"/>
    <mergeCell ref="CK64:CK65"/>
    <mergeCell ref="CL64:CL65"/>
    <mergeCell ref="CM64:CM65"/>
    <mergeCell ref="CN64:CN65"/>
    <mergeCell ref="CO64:CO65"/>
    <mergeCell ref="CP64:CP65"/>
    <mergeCell ref="CQ64:CQ65"/>
    <mergeCell ref="CR64:CR65"/>
    <mergeCell ref="CS64:CS65"/>
    <mergeCell ref="CT64:CT65"/>
    <mergeCell ref="CU64:CU65"/>
    <mergeCell ref="CV64:CV65"/>
    <mergeCell ref="CW64:CW65"/>
    <mergeCell ref="CX64:CX65"/>
    <mergeCell ref="CY64:CY65"/>
    <mergeCell ref="CZ64:CZ65"/>
    <mergeCell ref="DA64:DA65"/>
    <mergeCell ref="DB64:DB65"/>
    <mergeCell ref="DC64:DC65"/>
    <mergeCell ref="DD64:DD65"/>
    <mergeCell ref="DE64:DE65"/>
    <mergeCell ref="DF64:DF65"/>
    <mergeCell ref="DG64:DG65"/>
    <mergeCell ref="DH64:DH65"/>
    <mergeCell ref="DI64:DI65"/>
    <mergeCell ref="DJ64:DJ65"/>
    <mergeCell ref="DK64:DK65"/>
    <mergeCell ref="DL64:DL65"/>
    <mergeCell ref="DM64:DM65"/>
    <mergeCell ref="DN64:DN65"/>
    <mergeCell ref="DO64:DO65"/>
    <mergeCell ref="DP64:DP65"/>
    <mergeCell ref="DQ64:DQ65"/>
    <mergeCell ref="DR64:DR65"/>
    <mergeCell ref="DS64:DS65"/>
    <mergeCell ref="DT64:DT65"/>
    <mergeCell ref="DU64:DU65"/>
    <mergeCell ref="DV64:DV65"/>
    <mergeCell ref="DW64:DW65"/>
    <mergeCell ref="DX64:DX65"/>
    <mergeCell ref="DY64:DY65"/>
    <mergeCell ref="DZ64:DZ65"/>
    <mergeCell ref="EA64:EA65"/>
    <mergeCell ref="EB64:EB65"/>
    <mergeCell ref="EC64:EC65"/>
    <mergeCell ref="ED64:ED65"/>
    <mergeCell ref="EE64:EE65"/>
    <mergeCell ref="EF64:EF65"/>
    <mergeCell ref="EG64:EG65"/>
    <mergeCell ref="EH64:EH65"/>
    <mergeCell ref="EI64:EI65"/>
    <mergeCell ref="EJ64:EJ65"/>
    <mergeCell ref="EK64:EK65"/>
    <mergeCell ref="EL64:EL65"/>
    <mergeCell ref="EM64:EM65"/>
    <mergeCell ref="EN64:EN65"/>
    <mergeCell ref="EO64:EO65"/>
    <mergeCell ref="EP64:EP65"/>
    <mergeCell ref="EQ64:EQ65"/>
    <mergeCell ref="ER64:ER65"/>
    <mergeCell ref="ES64:ES65"/>
    <mergeCell ref="ET64:ET65"/>
    <mergeCell ref="EU64:EU65"/>
    <mergeCell ref="EV64:EV65"/>
    <mergeCell ref="EW64:EW65"/>
    <mergeCell ref="EX64:EX65"/>
    <mergeCell ref="EY64:EY65"/>
    <mergeCell ref="EZ64:EZ65"/>
    <mergeCell ref="A66:A67"/>
    <mergeCell ref="B66:B67"/>
    <mergeCell ref="C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S67"/>
    <mergeCell ref="T66:T67"/>
    <mergeCell ref="U66:U67"/>
    <mergeCell ref="V66:V67"/>
    <mergeCell ref="W66:W67"/>
    <mergeCell ref="X66:X67"/>
    <mergeCell ref="Y66:Y67"/>
    <mergeCell ref="Z66:Z67"/>
    <mergeCell ref="AA66:AA67"/>
    <mergeCell ref="AB66:AB67"/>
    <mergeCell ref="AC66:AC67"/>
    <mergeCell ref="AD66:AD67"/>
    <mergeCell ref="AE66:AG67"/>
    <mergeCell ref="AH66:AI67"/>
    <mergeCell ref="AN66:AN67"/>
    <mergeCell ref="AO66:AO67"/>
    <mergeCell ref="AP66:AP67"/>
    <mergeCell ref="AS66:AS67"/>
    <mergeCell ref="AT66:AT67"/>
    <mergeCell ref="AU66:AU67"/>
    <mergeCell ref="AV66:AV67"/>
    <mergeCell ref="AW66:AW67"/>
    <mergeCell ref="AX66:AX67"/>
    <mergeCell ref="AY66:AY67"/>
    <mergeCell ref="AZ66:AZ67"/>
    <mergeCell ref="BA66:BA67"/>
    <mergeCell ref="BB66:BB67"/>
    <mergeCell ref="BC66:BC67"/>
    <mergeCell ref="BD66:BD67"/>
    <mergeCell ref="BE66:BE67"/>
    <mergeCell ref="BF66:BF67"/>
    <mergeCell ref="BG66:BG67"/>
    <mergeCell ref="BH66:BH67"/>
    <mergeCell ref="BI66:BI67"/>
    <mergeCell ref="BJ66:BJ67"/>
    <mergeCell ref="CI66:CI67"/>
    <mergeCell ref="CJ66:CJ67"/>
    <mergeCell ref="CK66:CK67"/>
    <mergeCell ref="CL66:CL67"/>
    <mergeCell ref="CM66:CM67"/>
    <mergeCell ref="CN66:CN67"/>
    <mergeCell ref="CO66:CO67"/>
    <mergeCell ref="CP66:CP67"/>
    <mergeCell ref="CQ66:CQ67"/>
    <mergeCell ref="CR66:CR67"/>
    <mergeCell ref="CS66:CS67"/>
    <mergeCell ref="CT66:CT67"/>
    <mergeCell ref="CU66:CU67"/>
    <mergeCell ref="CV66:CV67"/>
    <mergeCell ref="CW66:CW67"/>
    <mergeCell ref="CX66:CX67"/>
    <mergeCell ref="CY66:CY67"/>
    <mergeCell ref="CZ66:CZ67"/>
    <mergeCell ref="DA66:DA67"/>
    <mergeCell ref="DB66:DB67"/>
    <mergeCell ref="DC66:DC67"/>
    <mergeCell ref="DD66:DD67"/>
    <mergeCell ref="DE66:DE67"/>
    <mergeCell ref="DF66:DF67"/>
    <mergeCell ref="DG66:DG67"/>
    <mergeCell ref="DH66:DH67"/>
    <mergeCell ref="DI66:DI67"/>
    <mergeCell ref="DJ66:DJ67"/>
    <mergeCell ref="DK66:DK67"/>
    <mergeCell ref="DL66:DL67"/>
    <mergeCell ref="DM66:DM67"/>
    <mergeCell ref="DN66:DN67"/>
    <mergeCell ref="DO66:DO67"/>
    <mergeCell ref="DP66:DP67"/>
    <mergeCell ref="DQ66:DQ67"/>
    <mergeCell ref="DR66:DR67"/>
    <mergeCell ref="DS66:DS67"/>
    <mergeCell ref="DT66:DT67"/>
    <mergeCell ref="DU66:DU67"/>
    <mergeCell ref="DV66:DV67"/>
    <mergeCell ref="DW66:DW67"/>
    <mergeCell ref="DX66:DX67"/>
    <mergeCell ref="DY66:DY67"/>
    <mergeCell ref="DZ66:DZ67"/>
    <mergeCell ref="EA66:EA67"/>
    <mergeCell ref="EB66:EB67"/>
    <mergeCell ref="EC66:EC67"/>
    <mergeCell ref="ED66:ED67"/>
    <mergeCell ref="EE66:EE67"/>
    <mergeCell ref="EF66:EF67"/>
    <mergeCell ref="EG66:EG67"/>
    <mergeCell ref="EH66:EH67"/>
    <mergeCell ref="EI66:EI67"/>
    <mergeCell ref="EJ66:EJ67"/>
    <mergeCell ref="EK66:EK67"/>
    <mergeCell ref="EL66:EL67"/>
    <mergeCell ref="EM66:EM67"/>
    <mergeCell ref="EN66:EN67"/>
    <mergeCell ref="EO66:EO67"/>
    <mergeCell ref="EP66:EP67"/>
    <mergeCell ref="EQ66:EQ67"/>
    <mergeCell ref="ER66:ER67"/>
    <mergeCell ref="ES66:ES67"/>
    <mergeCell ref="ET66:ET67"/>
    <mergeCell ref="EU66:EU67"/>
    <mergeCell ref="EV66:EV67"/>
    <mergeCell ref="EW66:EW67"/>
    <mergeCell ref="EX66:EX67"/>
    <mergeCell ref="EY66:EY67"/>
    <mergeCell ref="EZ66:EZ67"/>
    <mergeCell ref="A68:A69"/>
    <mergeCell ref="B68:B69"/>
    <mergeCell ref="C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Q69"/>
    <mergeCell ref="R68:R69"/>
    <mergeCell ref="S68:S69"/>
    <mergeCell ref="T68:T69"/>
    <mergeCell ref="U68:U69"/>
    <mergeCell ref="V68:V69"/>
    <mergeCell ref="W68:W69"/>
    <mergeCell ref="X68:X69"/>
    <mergeCell ref="Y68:Y69"/>
    <mergeCell ref="Z68:Z69"/>
    <mergeCell ref="AA68:AA69"/>
    <mergeCell ref="AB68:AB69"/>
    <mergeCell ref="AC68:AC69"/>
    <mergeCell ref="AD68:AD69"/>
    <mergeCell ref="AE68:AG69"/>
    <mergeCell ref="AH68:AI69"/>
    <mergeCell ref="AN68:AN69"/>
    <mergeCell ref="AO68:AO69"/>
    <mergeCell ref="AP68:AP69"/>
    <mergeCell ref="AS68:AS69"/>
    <mergeCell ref="AT68:AT69"/>
    <mergeCell ref="AU68:AU69"/>
    <mergeCell ref="AV68:AV69"/>
    <mergeCell ref="AW68:AW69"/>
    <mergeCell ref="AX68:AX69"/>
    <mergeCell ref="AY68:AY69"/>
    <mergeCell ref="AZ68:AZ69"/>
    <mergeCell ref="BA68:BA69"/>
    <mergeCell ref="BB68:BB69"/>
    <mergeCell ref="BC68:BC69"/>
    <mergeCell ref="BD68:BD69"/>
    <mergeCell ref="BE68:BE69"/>
    <mergeCell ref="BF68:BF69"/>
    <mergeCell ref="BG68:BG69"/>
    <mergeCell ref="BH68:BH69"/>
    <mergeCell ref="BI68:BI69"/>
    <mergeCell ref="BJ68:BJ69"/>
    <mergeCell ref="CI68:CI69"/>
    <mergeCell ref="CJ68:CJ69"/>
    <mergeCell ref="CK68:CK69"/>
    <mergeCell ref="CL68:CL69"/>
    <mergeCell ref="CM68:CM69"/>
    <mergeCell ref="CN68:CN69"/>
    <mergeCell ref="CO68:CO69"/>
    <mergeCell ref="CP68:CP69"/>
    <mergeCell ref="CQ68:CQ69"/>
    <mergeCell ref="CR68:CR69"/>
    <mergeCell ref="CS68:CS69"/>
    <mergeCell ref="CT68:CT69"/>
    <mergeCell ref="CU68:CU69"/>
    <mergeCell ref="CV68:CV69"/>
    <mergeCell ref="CW68:CW69"/>
    <mergeCell ref="CX68:CX69"/>
    <mergeCell ref="CY68:CY69"/>
    <mergeCell ref="CZ68:CZ69"/>
    <mergeCell ref="DA68:DA69"/>
    <mergeCell ref="DB68:DB69"/>
    <mergeCell ref="DC68:DC69"/>
    <mergeCell ref="DD68:DD69"/>
    <mergeCell ref="DE68:DE69"/>
    <mergeCell ref="DF68:DF69"/>
    <mergeCell ref="DG68:DG69"/>
    <mergeCell ref="DH68:DH69"/>
    <mergeCell ref="DI68:DI69"/>
    <mergeCell ref="DJ68:DJ69"/>
    <mergeCell ref="DK68:DK69"/>
    <mergeCell ref="DL68:DL69"/>
    <mergeCell ref="DM68:DM69"/>
    <mergeCell ref="DN68:DN69"/>
    <mergeCell ref="DO68:DO69"/>
    <mergeCell ref="DP68:DP69"/>
    <mergeCell ref="DQ68:DQ69"/>
    <mergeCell ref="DR68:DR69"/>
    <mergeCell ref="DS68:DS69"/>
    <mergeCell ref="DT68:DT69"/>
    <mergeCell ref="DU68:DU69"/>
    <mergeCell ref="DV68:DV69"/>
    <mergeCell ref="DW68:DW69"/>
    <mergeCell ref="DX68:DX69"/>
    <mergeCell ref="DY68:DY69"/>
    <mergeCell ref="DZ68:DZ69"/>
    <mergeCell ref="EA68:EA69"/>
    <mergeCell ref="EB68:EB69"/>
    <mergeCell ref="EC68:EC69"/>
    <mergeCell ref="ED68:ED69"/>
    <mergeCell ref="EE68:EE69"/>
    <mergeCell ref="EF68:EF69"/>
    <mergeCell ref="EG68:EG69"/>
    <mergeCell ref="EH68:EH69"/>
    <mergeCell ref="EI68:EI69"/>
    <mergeCell ref="EJ68:EJ69"/>
    <mergeCell ref="EK68:EK69"/>
    <mergeCell ref="EL68:EL69"/>
    <mergeCell ref="EM68:EM69"/>
    <mergeCell ref="EN68:EN69"/>
    <mergeCell ref="EO68:EO69"/>
    <mergeCell ref="EP68:EP69"/>
    <mergeCell ref="EQ68:EQ69"/>
    <mergeCell ref="ER68:ER69"/>
    <mergeCell ref="ES68:ES69"/>
    <mergeCell ref="ET68:ET69"/>
    <mergeCell ref="EU68:EU69"/>
    <mergeCell ref="EV68:EV69"/>
    <mergeCell ref="EW68:EW69"/>
    <mergeCell ref="EX68:EX69"/>
    <mergeCell ref="EY68:EY69"/>
    <mergeCell ref="EZ68:EZ69"/>
    <mergeCell ref="A70:A71"/>
    <mergeCell ref="B70:B71"/>
    <mergeCell ref="C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  <mergeCell ref="W70:W71"/>
    <mergeCell ref="X70:X71"/>
    <mergeCell ref="Y70:Y71"/>
    <mergeCell ref="Z70:Z71"/>
    <mergeCell ref="AA70:AA71"/>
    <mergeCell ref="AB70:AB71"/>
    <mergeCell ref="AC70:AC71"/>
    <mergeCell ref="AD70:AD71"/>
    <mergeCell ref="AE70:AG71"/>
    <mergeCell ref="AH70:AI71"/>
    <mergeCell ref="AN70:AN71"/>
    <mergeCell ref="AO70:AO71"/>
    <mergeCell ref="AP70:AP71"/>
    <mergeCell ref="AS70:AS71"/>
    <mergeCell ref="AT70:AT71"/>
    <mergeCell ref="AU70:AU71"/>
    <mergeCell ref="AV70:AV71"/>
    <mergeCell ref="AW70:AW71"/>
    <mergeCell ref="AX70:AX71"/>
    <mergeCell ref="AY70:AY71"/>
    <mergeCell ref="AZ70:AZ71"/>
    <mergeCell ref="BA70:BA71"/>
    <mergeCell ref="BB70:BB71"/>
    <mergeCell ref="BC70:BC71"/>
    <mergeCell ref="BD70:BD71"/>
    <mergeCell ref="BE70:BE71"/>
    <mergeCell ref="BF70:BF71"/>
    <mergeCell ref="BG70:BG71"/>
    <mergeCell ref="BH70:BH71"/>
    <mergeCell ref="BI70:BI71"/>
    <mergeCell ref="BJ70:BJ71"/>
    <mergeCell ref="CI70:CI71"/>
    <mergeCell ref="CJ70:CJ71"/>
    <mergeCell ref="CK70:CK71"/>
    <mergeCell ref="CL70:CL71"/>
    <mergeCell ref="CM70:CM71"/>
    <mergeCell ref="CN70:CN71"/>
    <mergeCell ref="CO70:CO71"/>
    <mergeCell ref="CP70:CP71"/>
    <mergeCell ref="CQ70:CQ71"/>
    <mergeCell ref="CR70:CR71"/>
    <mergeCell ref="CS70:CS71"/>
    <mergeCell ref="CT70:CT71"/>
    <mergeCell ref="CU70:CU71"/>
    <mergeCell ref="CV70:CV71"/>
    <mergeCell ref="CW70:CW71"/>
    <mergeCell ref="CX70:CX71"/>
    <mergeCell ref="CY70:CY71"/>
    <mergeCell ref="CZ70:CZ71"/>
    <mergeCell ref="DA70:DA71"/>
    <mergeCell ref="DB70:DB71"/>
    <mergeCell ref="DC70:DC71"/>
    <mergeCell ref="DD70:DD71"/>
    <mergeCell ref="DE70:DE71"/>
    <mergeCell ref="DF70:DF71"/>
    <mergeCell ref="DG70:DG71"/>
    <mergeCell ref="DH70:DH71"/>
    <mergeCell ref="DI70:DI71"/>
    <mergeCell ref="DJ70:DJ71"/>
    <mergeCell ref="DK70:DK71"/>
    <mergeCell ref="DL70:DL71"/>
    <mergeCell ref="DM70:DM71"/>
    <mergeCell ref="DN70:DN71"/>
    <mergeCell ref="DO70:DO71"/>
    <mergeCell ref="DP70:DP71"/>
    <mergeCell ref="DQ70:DQ71"/>
    <mergeCell ref="DR70:DR71"/>
    <mergeCell ref="DS70:DS71"/>
    <mergeCell ref="DT70:DT71"/>
    <mergeCell ref="DU70:DU71"/>
    <mergeCell ref="DV70:DV71"/>
    <mergeCell ref="DW70:DW71"/>
    <mergeCell ref="DX70:DX71"/>
    <mergeCell ref="DY70:DY71"/>
    <mergeCell ref="DZ70:DZ71"/>
    <mergeCell ref="EA70:EA71"/>
    <mergeCell ref="EB70:EB71"/>
    <mergeCell ref="EC70:EC71"/>
    <mergeCell ref="ED70:ED71"/>
    <mergeCell ref="EE70:EE71"/>
    <mergeCell ref="EF70:EF71"/>
    <mergeCell ref="EG70:EG71"/>
    <mergeCell ref="EH70:EH71"/>
    <mergeCell ref="EI70:EI71"/>
    <mergeCell ref="EJ70:EJ71"/>
    <mergeCell ref="EK70:EK71"/>
    <mergeCell ref="EL70:EL71"/>
    <mergeCell ref="EM70:EM71"/>
    <mergeCell ref="EN70:EN71"/>
    <mergeCell ref="EO70:EO71"/>
    <mergeCell ref="EP70:EP71"/>
    <mergeCell ref="EQ70:EQ71"/>
    <mergeCell ref="ER70:ER71"/>
    <mergeCell ref="ES70:ES71"/>
    <mergeCell ref="ET70:ET71"/>
    <mergeCell ref="EU70:EU71"/>
    <mergeCell ref="EV70:EV71"/>
    <mergeCell ref="EW70:EW71"/>
    <mergeCell ref="EX70:EX71"/>
    <mergeCell ref="EY70:EY71"/>
    <mergeCell ref="EZ70:EZ71"/>
    <mergeCell ref="A72:A73"/>
    <mergeCell ref="B72:B73"/>
    <mergeCell ref="C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S72:S73"/>
    <mergeCell ref="T72:T73"/>
    <mergeCell ref="U72:U73"/>
    <mergeCell ref="V72:V73"/>
    <mergeCell ref="W72:W73"/>
    <mergeCell ref="X72:X73"/>
    <mergeCell ref="Y72:Y73"/>
    <mergeCell ref="Z72:Z73"/>
    <mergeCell ref="AA72:AA73"/>
    <mergeCell ref="AB72:AB73"/>
    <mergeCell ref="AC72:AC73"/>
    <mergeCell ref="AD72:AD73"/>
    <mergeCell ref="AE72:AG73"/>
    <mergeCell ref="AH72:AI73"/>
    <mergeCell ref="AN72:AN73"/>
    <mergeCell ref="AO72:AO73"/>
    <mergeCell ref="AP72:AP73"/>
    <mergeCell ref="AS72:AS73"/>
    <mergeCell ref="AT72:AT73"/>
    <mergeCell ref="AU72:AU73"/>
    <mergeCell ref="AV72:AV73"/>
    <mergeCell ref="AW72:AW73"/>
    <mergeCell ref="AX72:AX73"/>
    <mergeCell ref="AY72:AY73"/>
    <mergeCell ref="AZ72:AZ73"/>
    <mergeCell ref="BA72:BA73"/>
    <mergeCell ref="BB72:BB73"/>
    <mergeCell ref="BC72:BC73"/>
    <mergeCell ref="BD72:BD73"/>
    <mergeCell ref="BE72:BE73"/>
    <mergeCell ref="BF72:BF73"/>
    <mergeCell ref="BG72:BG73"/>
    <mergeCell ref="BH72:BH73"/>
    <mergeCell ref="BI72:BI73"/>
    <mergeCell ref="BJ72:BJ73"/>
    <mergeCell ref="CI72:CI73"/>
    <mergeCell ref="CJ72:CJ73"/>
    <mergeCell ref="CK72:CK73"/>
    <mergeCell ref="CL72:CL73"/>
    <mergeCell ref="CM72:CM73"/>
    <mergeCell ref="CN72:CN73"/>
    <mergeCell ref="CO72:CO73"/>
    <mergeCell ref="CP72:CP73"/>
    <mergeCell ref="CQ72:CQ73"/>
    <mergeCell ref="CR72:CR73"/>
    <mergeCell ref="CS72:CS73"/>
    <mergeCell ref="CT72:CT73"/>
    <mergeCell ref="CU72:CU73"/>
    <mergeCell ref="CV72:CV73"/>
    <mergeCell ref="CW72:CW73"/>
    <mergeCell ref="CX72:CX73"/>
    <mergeCell ref="CY72:CY73"/>
    <mergeCell ref="CZ72:CZ73"/>
    <mergeCell ref="DA72:DA73"/>
    <mergeCell ref="DB72:DB73"/>
    <mergeCell ref="DC72:DC73"/>
    <mergeCell ref="DD72:DD73"/>
    <mergeCell ref="DE72:DE73"/>
    <mergeCell ref="DF72:DF73"/>
    <mergeCell ref="DG72:DG73"/>
    <mergeCell ref="DH72:DH73"/>
    <mergeCell ref="DI72:DI73"/>
    <mergeCell ref="DJ72:DJ73"/>
    <mergeCell ref="DK72:DK73"/>
    <mergeCell ref="DL72:DL73"/>
    <mergeCell ref="DM72:DM73"/>
    <mergeCell ref="DN72:DN73"/>
    <mergeCell ref="DO72:DO73"/>
    <mergeCell ref="DP72:DP73"/>
    <mergeCell ref="DQ72:DQ73"/>
    <mergeCell ref="DR72:DR73"/>
    <mergeCell ref="DS72:DS73"/>
    <mergeCell ref="DT72:DT73"/>
    <mergeCell ref="DU72:DU73"/>
    <mergeCell ref="DV72:DV73"/>
    <mergeCell ref="DW72:DW73"/>
    <mergeCell ref="DX72:DX73"/>
    <mergeCell ref="DY72:DY73"/>
    <mergeCell ref="DZ72:DZ73"/>
    <mergeCell ref="EA72:EA73"/>
    <mergeCell ref="EB72:EB73"/>
    <mergeCell ref="EC72:EC73"/>
    <mergeCell ref="ED72:ED73"/>
    <mergeCell ref="EE72:EE73"/>
    <mergeCell ref="EF72:EF73"/>
    <mergeCell ref="EG72:EG73"/>
    <mergeCell ref="EH72:EH73"/>
    <mergeCell ref="EI72:EI73"/>
    <mergeCell ref="EJ72:EJ73"/>
    <mergeCell ref="EK72:EK73"/>
    <mergeCell ref="EL72:EL73"/>
    <mergeCell ref="EM72:EM73"/>
    <mergeCell ref="EN72:EN73"/>
    <mergeCell ref="EO72:EO73"/>
    <mergeCell ref="EP72:EP73"/>
    <mergeCell ref="EQ72:EQ73"/>
    <mergeCell ref="ER72:ER73"/>
    <mergeCell ref="ES72:ES73"/>
    <mergeCell ref="ET72:ET73"/>
    <mergeCell ref="EU72:EU73"/>
    <mergeCell ref="EV72:EV73"/>
    <mergeCell ref="EW72:EW73"/>
    <mergeCell ref="EX72:EX73"/>
    <mergeCell ref="EY72:EY73"/>
    <mergeCell ref="EZ72:EZ73"/>
    <mergeCell ref="A74:A75"/>
    <mergeCell ref="B74:B75"/>
    <mergeCell ref="C74:D75"/>
    <mergeCell ref="E74:E75"/>
    <mergeCell ref="F74:F75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Q74:Q75"/>
    <mergeCell ref="R74:R75"/>
    <mergeCell ref="S74:S75"/>
    <mergeCell ref="T74:T75"/>
    <mergeCell ref="U74:U75"/>
    <mergeCell ref="V74:V75"/>
    <mergeCell ref="W74:W75"/>
    <mergeCell ref="X74:X75"/>
    <mergeCell ref="Y74:Y75"/>
    <mergeCell ref="Z74:Z75"/>
    <mergeCell ref="AA74:AA75"/>
    <mergeCell ref="AB74:AB75"/>
    <mergeCell ref="AC74:AC75"/>
    <mergeCell ref="AD74:AD75"/>
    <mergeCell ref="AE74:AG75"/>
    <mergeCell ref="AH74:AI75"/>
    <mergeCell ref="AN74:AN75"/>
    <mergeCell ref="AO74:AO75"/>
    <mergeCell ref="AP74:AP75"/>
    <mergeCell ref="AS74:AS75"/>
    <mergeCell ref="AT74:AT75"/>
    <mergeCell ref="AU74:AU75"/>
    <mergeCell ref="AV74:AV75"/>
    <mergeCell ref="AW74:AW75"/>
    <mergeCell ref="AX74:AX75"/>
    <mergeCell ref="AY74:AY75"/>
    <mergeCell ref="AZ74:AZ75"/>
    <mergeCell ref="BA74:BA75"/>
    <mergeCell ref="BB74:BB75"/>
    <mergeCell ref="BC74:BC75"/>
    <mergeCell ref="BD74:BD75"/>
    <mergeCell ref="BE74:BE75"/>
    <mergeCell ref="BF74:BF75"/>
    <mergeCell ref="BG74:BG75"/>
    <mergeCell ref="BH74:BH75"/>
    <mergeCell ref="BI74:BI75"/>
    <mergeCell ref="BJ74:BJ75"/>
    <mergeCell ref="CI74:CI75"/>
    <mergeCell ref="CJ74:CJ75"/>
    <mergeCell ref="CK74:CK75"/>
    <mergeCell ref="CL74:CL75"/>
    <mergeCell ref="CM74:CM75"/>
    <mergeCell ref="CN74:CN75"/>
    <mergeCell ref="CO74:CO75"/>
    <mergeCell ref="CP74:CP75"/>
    <mergeCell ref="CQ74:CQ75"/>
    <mergeCell ref="CR74:CR75"/>
    <mergeCell ref="CS74:CS75"/>
    <mergeCell ref="CT74:CT75"/>
    <mergeCell ref="CU74:CU75"/>
    <mergeCell ref="CV74:CV75"/>
    <mergeCell ref="CW74:CW75"/>
    <mergeCell ref="CX74:CX75"/>
    <mergeCell ref="CY74:CY75"/>
    <mergeCell ref="CZ74:CZ75"/>
    <mergeCell ref="DA74:DA75"/>
    <mergeCell ref="DB74:DB75"/>
    <mergeCell ref="DC74:DC75"/>
    <mergeCell ref="DD74:DD75"/>
    <mergeCell ref="DE74:DE75"/>
    <mergeCell ref="DF74:DF75"/>
    <mergeCell ref="DG74:DG75"/>
    <mergeCell ref="DH74:DH75"/>
    <mergeCell ref="DI74:DI75"/>
    <mergeCell ref="DJ74:DJ75"/>
    <mergeCell ref="DK74:DK75"/>
    <mergeCell ref="DL74:DL75"/>
    <mergeCell ref="DM74:DM75"/>
    <mergeCell ref="DN74:DN75"/>
    <mergeCell ref="DO74:DO75"/>
    <mergeCell ref="DP74:DP75"/>
    <mergeCell ref="DQ74:DQ75"/>
    <mergeCell ref="DR74:DR75"/>
    <mergeCell ref="DS74:DS75"/>
    <mergeCell ref="DT74:DT75"/>
    <mergeCell ref="DU74:DU75"/>
    <mergeCell ref="DV74:DV75"/>
    <mergeCell ref="DW74:DW75"/>
    <mergeCell ref="DX74:DX75"/>
    <mergeCell ref="DY74:DY75"/>
    <mergeCell ref="DZ74:DZ75"/>
    <mergeCell ref="EA74:EA75"/>
    <mergeCell ref="EB74:EB75"/>
    <mergeCell ref="EC74:EC75"/>
    <mergeCell ref="ED74:ED75"/>
    <mergeCell ref="EE74:EE75"/>
    <mergeCell ref="EF74:EF75"/>
    <mergeCell ref="EG74:EG75"/>
    <mergeCell ref="EH74:EH75"/>
    <mergeCell ref="EI74:EI75"/>
    <mergeCell ref="EJ74:EJ75"/>
    <mergeCell ref="EK74:EK75"/>
    <mergeCell ref="EL74:EL75"/>
    <mergeCell ref="EM74:EM75"/>
    <mergeCell ref="EN74:EN75"/>
    <mergeCell ref="EO74:EO75"/>
    <mergeCell ref="EP74:EP75"/>
    <mergeCell ref="EQ74:EQ75"/>
    <mergeCell ref="ER74:ER75"/>
    <mergeCell ref="ES74:ES75"/>
    <mergeCell ref="ET74:ET75"/>
    <mergeCell ref="EU74:EU75"/>
    <mergeCell ref="EV74:EV75"/>
    <mergeCell ref="EW74:EW75"/>
    <mergeCell ref="EX74:EX75"/>
    <mergeCell ref="EY74:EY75"/>
    <mergeCell ref="EZ74:EZ75"/>
    <mergeCell ref="A76:A77"/>
    <mergeCell ref="B76:B77"/>
    <mergeCell ref="C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Q76:Q77"/>
    <mergeCell ref="R76:R77"/>
    <mergeCell ref="S76:S77"/>
    <mergeCell ref="T76:T77"/>
    <mergeCell ref="U76:U77"/>
    <mergeCell ref="V76:V77"/>
    <mergeCell ref="W76:W77"/>
    <mergeCell ref="X76:X77"/>
    <mergeCell ref="Y76:Y77"/>
    <mergeCell ref="Z76:Z77"/>
    <mergeCell ref="AA76:AA77"/>
    <mergeCell ref="AB76:AB77"/>
    <mergeCell ref="AC76:AC77"/>
    <mergeCell ref="AD76:AD77"/>
    <mergeCell ref="AE76:AG77"/>
    <mergeCell ref="AH76:AI77"/>
    <mergeCell ref="AN76:AN77"/>
    <mergeCell ref="AO76:AO77"/>
    <mergeCell ref="AP76:AP77"/>
    <mergeCell ref="AS76:AS77"/>
    <mergeCell ref="AT76:AT77"/>
    <mergeCell ref="AU76:AU77"/>
    <mergeCell ref="AV76:AV77"/>
    <mergeCell ref="AW76:AW77"/>
    <mergeCell ref="AX76:AX77"/>
    <mergeCell ref="AY76:AY77"/>
    <mergeCell ref="AZ76:AZ77"/>
    <mergeCell ref="BA76:BA77"/>
    <mergeCell ref="BB76:BB77"/>
    <mergeCell ref="BC76:BC77"/>
    <mergeCell ref="BD76:BD77"/>
    <mergeCell ref="BE76:BE77"/>
    <mergeCell ref="BF76:BF77"/>
    <mergeCell ref="BG76:BG77"/>
    <mergeCell ref="BH76:BH77"/>
    <mergeCell ref="BI76:BI77"/>
    <mergeCell ref="BJ76:BJ77"/>
    <mergeCell ref="CI76:CI77"/>
    <mergeCell ref="CJ76:CJ77"/>
    <mergeCell ref="CK76:CK77"/>
    <mergeCell ref="CL76:CL77"/>
    <mergeCell ref="CM76:CM77"/>
    <mergeCell ref="CN76:CN77"/>
    <mergeCell ref="CO76:CO77"/>
    <mergeCell ref="CP76:CP77"/>
    <mergeCell ref="CQ76:CQ77"/>
    <mergeCell ref="CR76:CR77"/>
    <mergeCell ref="CS76:CS77"/>
    <mergeCell ref="CT76:CT77"/>
    <mergeCell ref="CU76:CU77"/>
    <mergeCell ref="CV76:CV77"/>
    <mergeCell ref="CW76:CW77"/>
    <mergeCell ref="CX76:CX77"/>
    <mergeCell ref="CY76:CY77"/>
    <mergeCell ref="CZ76:CZ77"/>
    <mergeCell ref="DA76:DA77"/>
    <mergeCell ref="DB76:DB77"/>
    <mergeCell ref="DC76:DC77"/>
    <mergeCell ref="DD76:DD77"/>
    <mergeCell ref="DE76:DE77"/>
    <mergeCell ref="DF76:DF77"/>
    <mergeCell ref="DG76:DG77"/>
    <mergeCell ref="DH76:DH77"/>
    <mergeCell ref="DI76:DI77"/>
    <mergeCell ref="DJ76:DJ77"/>
    <mergeCell ref="DK76:DK77"/>
    <mergeCell ref="DL76:DL77"/>
    <mergeCell ref="DM76:DM77"/>
    <mergeCell ref="DN76:DN77"/>
    <mergeCell ref="DO76:DO77"/>
    <mergeCell ref="DP76:DP77"/>
    <mergeCell ref="DQ76:DQ77"/>
    <mergeCell ref="DR76:DR77"/>
    <mergeCell ref="DS76:DS77"/>
    <mergeCell ref="DT76:DT77"/>
    <mergeCell ref="DU76:DU77"/>
    <mergeCell ref="DV76:DV77"/>
    <mergeCell ref="DW76:DW77"/>
    <mergeCell ref="DX76:DX77"/>
    <mergeCell ref="DY76:DY77"/>
    <mergeCell ref="DZ76:DZ77"/>
    <mergeCell ref="EA76:EA77"/>
    <mergeCell ref="EB76:EB77"/>
    <mergeCell ref="EC76:EC77"/>
    <mergeCell ref="ED76:ED77"/>
    <mergeCell ref="EE76:EE77"/>
    <mergeCell ref="EF76:EF77"/>
    <mergeCell ref="EG76:EG77"/>
    <mergeCell ref="EH76:EH77"/>
    <mergeCell ref="EI76:EI77"/>
    <mergeCell ref="EJ76:EJ77"/>
    <mergeCell ref="EK76:EK77"/>
    <mergeCell ref="EL76:EL77"/>
    <mergeCell ref="EM76:EM77"/>
    <mergeCell ref="EN76:EN77"/>
    <mergeCell ref="EO76:EO77"/>
    <mergeCell ref="EP76:EP77"/>
    <mergeCell ref="EQ76:EQ77"/>
    <mergeCell ref="ER76:ER77"/>
    <mergeCell ref="ES76:ES77"/>
    <mergeCell ref="ET76:ET77"/>
    <mergeCell ref="EU76:EU77"/>
    <mergeCell ref="EV76:EV77"/>
    <mergeCell ref="EW76:EW77"/>
    <mergeCell ref="EX76:EX77"/>
    <mergeCell ref="EY76:EY77"/>
    <mergeCell ref="EZ76:EZ77"/>
    <mergeCell ref="A78:A79"/>
    <mergeCell ref="B78:B79"/>
    <mergeCell ref="C78:D79"/>
    <mergeCell ref="E78:E79"/>
    <mergeCell ref="F78:F79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P78:P79"/>
    <mergeCell ref="Q78:Q79"/>
    <mergeCell ref="R78:R79"/>
    <mergeCell ref="S78:S79"/>
    <mergeCell ref="T78:T79"/>
    <mergeCell ref="U78:U79"/>
    <mergeCell ref="V78:V79"/>
    <mergeCell ref="W78:W79"/>
    <mergeCell ref="X78:X79"/>
    <mergeCell ref="Y78:Y79"/>
    <mergeCell ref="Z78:Z79"/>
    <mergeCell ref="AA78:AA79"/>
    <mergeCell ref="AB78:AB79"/>
    <mergeCell ref="AC78:AC79"/>
    <mergeCell ref="AD78:AD79"/>
    <mergeCell ref="AE78:AG79"/>
    <mergeCell ref="AH78:AI79"/>
    <mergeCell ref="AN78:AN79"/>
    <mergeCell ref="AO78:AO79"/>
    <mergeCell ref="AP78:AP79"/>
    <mergeCell ref="AS78:AS79"/>
    <mergeCell ref="AT78:AT79"/>
    <mergeCell ref="AU78:AU79"/>
    <mergeCell ref="AV78:AV79"/>
    <mergeCell ref="AW78:AW79"/>
    <mergeCell ref="AX78:AX79"/>
    <mergeCell ref="AY78:AY79"/>
    <mergeCell ref="AZ78:AZ79"/>
    <mergeCell ref="BA78:BA79"/>
    <mergeCell ref="BB78:BB79"/>
    <mergeCell ref="BC78:BC79"/>
    <mergeCell ref="BD78:BD79"/>
    <mergeCell ref="BE78:BE79"/>
    <mergeCell ref="BF78:BF79"/>
    <mergeCell ref="BG78:BG79"/>
    <mergeCell ref="BH78:BH79"/>
    <mergeCell ref="BI78:BI79"/>
    <mergeCell ref="BJ78:BJ79"/>
    <mergeCell ref="CI78:CI79"/>
    <mergeCell ref="CJ78:CJ79"/>
    <mergeCell ref="CK78:CK79"/>
    <mergeCell ref="CL78:CL79"/>
    <mergeCell ref="CM78:CM79"/>
    <mergeCell ref="CN78:CN79"/>
    <mergeCell ref="CO78:CO79"/>
    <mergeCell ref="CP78:CP79"/>
    <mergeCell ref="CQ78:CQ79"/>
    <mergeCell ref="CR78:CR79"/>
    <mergeCell ref="CS78:CS79"/>
    <mergeCell ref="CT78:CT79"/>
    <mergeCell ref="CU78:CU79"/>
    <mergeCell ref="CV78:CV79"/>
    <mergeCell ref="CW78:CW79"/>
    <mergeCell ref="CX78:CX79"/>
    <mergeCell ref="CY78:CY79"/>
    <mergeCell ref="CZ78:CZ79"/>
    <mergeCell ref="DA78:DA79"/>
    <mergeCell ref="DB78:DB79"/>
    <mergeCell ref="DC78:DC79"/>
    <mergeCell ref="DD78:DD79"/>
    <mergeCell ref="DE78:DE79"/>
    <mergeCell ref="DF78:DF79"/>
    <mergeCell ref="DG78:DG79"/>
    <mergeCell ref="DH78:DH79"/>
    <mergeCell ref="DI78:DI79"/>
    <mergeCell ref="DJ78:DJ79"/>
    <mergeCell ref="DK78:DK79"/>
    <mergeCell ref="DL78:DL79"/>
    <mergeCell ref="DM78:DM79"/>
    <mergeCell ref="DN78:DN79"/>
    <mergeCell ref="DO78:DO79"/>
    <mergeCell ref="DP78:DP79"/>
    <mergeCell ref="DQ78:DQ79"/>
    <mergeCell ref="DR78:DR79"/>
    <mergeCell ref="DS78:DS79"/>
    <mergeCell ref="DT78:DT79"/>
    <mergeCell ref="DU78:DU79"/>
    <mergeCell ref="DV78:DV79"/>
    <mergeCell ref="DW78:DW79"/>
    <mergeCell ref="DX78:DX79"/>
    <mergeCell ref="DY78:DY79"/>
    <mergeCell ref="DZ78:DZ79"/>
    <mergeCell ref="EA78:EA79"/>
    <mergeCell ref="EB78:EB79"/>
    <mergeCell ref="EC78:EC79"/>
    <mergeCell ref="ED78:ED79"/>
    <mergeCell ref="EE78:EE79"/>
    <mergeCell ref="EF78:EF79"/>
    <mergeCell ref="EG78:EG79"/>
    <mergeCell ref="EH78:EH79"/>
    <mergeCell ref="EI78:EI79"/>
    <mergeCell ref="EJ78:EJ79"/>
    <mergeCell ref="EK78:EK79"/>
    <mergeCell ref="EL78:EL79"/>
    <mergeCell ref="EM78:EM79"/>
    <mergeCell ref="EN78:EN79"/>
    <mergeCell ref="EO78:EO79"/>
    <mergeCell ref="EP78:EP79"/>
    <mergeCell ref="EQ78:EQ79"/>
    <mergeCell ref="ER78:ER79"/>
    <mergeCell ref="ES78:ES79"/>
    <mergeCell ref="ET78:ET79"/>
    <mergeCell ref="EU78:EU79"/>
    <mergeCell ref="EV78:EV79"/>
    <mergeCell ref="EW78:EW79"/>
    <mergeCell ref="EX78:EX79"/>
    <mergeCell ref="EY78:EY79"/>
    <mergeCell ref="EZ78:EZ79"/>
    <mergeCell ref="A80:A81"/>
    <mergeCell ref="B80:B81"/>
    <mergeCell ref="C80:D81"/>
    <mergeCell ref="E80:E81"/>
    <mergeCell ref="F80:F81"/>
    <mergeCell ref="G80:G81"/>
    <mergeCell ref="H80:H81"/>
    <mergeCell ref="I80:I81"/>
    <mergeCell ref="J80:J81"/>
    <mergeCell ref="K80:K81"/>
    <mergeCell ref="L80:L81"/>
    <mergeCell ref="M80:M81"/>
    <mergeCell ref="N80:N81"/>
    <mergeCell ref="O80:O81"/>
    <mergeCell ref="P80:P81"/>
    <mergeCell ref="Q80:Q81"/>
    <mergeCell ref="R80:R81"/>
    <mergeCell ref="S80:S81"/>
    <mergeCell ref="T80:T81"/>
    <mergeCell ref="U80:U81"/>
    <mergeCell ref="V80:V81"/>
    <mergeCell ref="W80:W81"/>
    <mergeCell ref="X80:X81"/>
    <mergeCell ref="Y80:Y81"/>
    <mergeCell ref="Z80:Z81"/>
    <mergeCell ref="AA80:AA81"/>
    <mergeCell ref="AB80:AB81"/>
    <mergeCell ref="AC80:AC81"/>
    <mergeCell ref="AD80:AD81"/>
    <mergeCell ref="AE80:AG81"/>
    <mergeCell ref="AH80:AI81"/>
    <mergeCell ref="AN80:AN81"/>
    <mergeCell ref="AO80:AO81"/>
    <mergeCell ref="AP80:AP81"/>
    <mergeCell ref="AS80:AS81"/>
    <mergeCell ref="AT80:AT81"/>
    <mergeCell ref="AU80:AU81"/>
    <mergeCell ref="AV80:AV81"/>
    <mergeCell ref="AW80:AW81"/>
    <mergeCell ref="AX80:AX81"/>
    <mergeCell ref="AY80:AY81"/>
    <mergeCell ref="AZ80:AZ81"/>
    <mergeCell ref="BA80:BA81"/>
    <mergeCell ref="BB80:BB81"/>
    <mergeCell ref="BC80:BC81"/>
    <mergeCell ref="BD80:BD81"/>
    <mergeCell ref="BE80:BE81"/>
    <mergeCell ref="BF80:BF81"/>
    <mergeCell ref="BG80:BG81"/>
    <mergeCell ref="BH80:BH81"/>
    <mergeCell ref="BI80:BI81"/>
    <mergeCell ref="BJ80:BJ81"/>
    <mergeCell ref="CI80:CI81"/>
    <mergeCell ref="CJ80:CJ81"/>
    <mergeCell ref="CK80:CK81"/>
    <mergeCell ref="CL80:CL81"/>
    <mergeCell ref="CM80:CM81"/>
    <mergeCell ref="CN80:CN81"/>
    <mergeCell ref="CO80:CO81"/>
    <mergeCell ref="CP80:CP81"/>
    <mergeCell ref="CQ80:CQ81"/>
    <mergeCell ref="CR80:CR81"/>
    <mergeCell ref="CS80:CS81"/>
    <mergeCell ref="CT80:CT81"/>
    <mergeCell ref="CU80:CU81"/>
    <mergeCell ref="CV80:CV81"/>
    <mergeCell ref="CW80:CW81"/>
    <mergeCell ref="CX80:CX81"/>
    <mergeCell ref="CY80:CY81"/>
    <mergeCell ref="CZ80:CZ81"/>
    <mergeCell ref="DA80:DA81"/>
    <mergeCell ref="DB80:DB81"/>
    <mergeCell ref="DC80:DC81"/>
    <mergeCell ref="DD80:DD81"/>
    <mergeCell ref="DE80:DE81"/>
    <mergeCell ref="DF80:DF81"/>
    <mergeCell ref="DG80:DG81"/>
    <mergeCell ref="DH80:DH81"/>
    <mergeCell ref="DI80:DI81"/>
    <mergeCell ref="DJ80:DJ81"/>
    <mergeCell ref="DK80:DK81"/>
    <mergeCell ref="DL80:DL81"/>
    <mergeCell ref="DM80:DM81"/>
    <mergeCell ref="DN80:DN81"/>
    <mergeCell ref="DO80:DO81"/>
    <mergeCell ref="DP80:DP81"/>
    <mergeCell ref="DQ80:DQ81"/>
    <mergeCell ref="DR80:DR81"/>
    <mergeCell ref="DS80:DS81"/>
    <mergeCell ref="DT80:DT81"/>
    <mergeCell ref="DU80:DU81"/>
    <mergeCell ref="DV80:DV81"/>
    <mergeCell ref="DW80:DW81"/>
    <mergeCell ref="DX80:DX81"/>
    <mergeCell ref="DY80:DY81"/>
    <mergeCell ref="DZ80:DZ81"/>
    <mergeCell ref="EA80:EA81"/>
    <mergeCell ref="EB80:EB81"/>
    <mergeCell ref="EC80:EC81"/>
    <mergeCell ref="ED80:ED81"/>
    <mergeCell ref="EE80:EE81"/>
    <mergeCell ref="EF80:EF81"/>
    <mergeCell ref="EG80:EG81"/>
    <mergeCell ref="EH80:EH81"/>
    <mergeCell ref="EI80:EI81"/>
    <mergeCell ref="EJ80:EJ81"/>
    <mergeCell ref="EK80:EK81"/>
    <mergeCell ref="EL80:EL81"/>
    <mergeCell ref="EM80:EM81"/>
    <mergeCell ref="EN80:EN81"/>
    <mergeCell ref="EO80:EO81"/>
    <mergeCell ref="EP80:EP81"/>
    <mergeCell ref="EQ80:EQ81"/>
    <mergeCell ref="ER80:ER81"/>
    <mergeCell ref="ES80:ES81"/>
    <mergeCell ref="ET80:ET81"/>
    <mergeCell ref="EU80:EU81"/>
    <mergeCell ref="EV80:EV81"/>
    <mergeCell ref="EW80:EW81"/>
    <mergeCell ref="EX80:EX81"/>
    <mergeCell ref="EY80:EY81"/>
    <mergeCell ref="EZ80:EZ81"/>
    <mergeCell ref="B83:B84"/>
    <mergeCell ref="C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O83:O84"/>
    <mergeCell ref="P83:P84"/>
    <mergeCell ref="Q83:Q84"/>
    <mergeCell ref="R83:R84"/>
    <mergeCell ref="S83:S84"/>
    <mergeCell ref="T83:T84"/>
    <mergeCell ref="U83:U84"/>
    <mergeCell ref="V83:V84"/>
    <mergeCell ref="W83:W84"/>
    <mergeCell ref="X83:X84"/>
    <mergeCell ref="Y83:Y84"/>
    <mergeCell ref="Z83:Z84"/>
    <mergeCell ref="AA83:AA84"/>
    <mergeCell ref="AB83:AB84"/>
    <mergeCell ref="AC83:AC84"/>
    <mergeCell ref="AD83:AD84"/>
    <mergeCell ref="AE83:AG84"/>
    <mergeCell ref="AH83:AI84"/>
    <mergeCell ref="AN83:AN84"/>
    <mergeCell ref="AO83:AO84"/>
    <mergeCell ref="AP83:AP84"/>
    <mergeCell ref="AS83:AS84"/>
    <mergeCell ref="AT83:AT84"/>
    <mergeCell ref="AU83:AU84"/>
    <mergeCell ref="AV83:AV84"/>
    <mergeCell ref="AW83:AW84"/>
    <mergeCell ref="AX83:AX84"/>
    <mergeCell ref="AY83:AY84"/>
    <mergeCell ref="AZ83:AZ84"/>
    <mergeCell ref="BA83:BA84"/>
    <mergeCell ref="BB83:BB84"/>
    <mergeCell ref="BC83:BC84"/>
    <mergeCell ref="BD83:BD84"/>
    <mergeCell ref="BE83:BE84"/>
    <mergeCell ref="BF83:BF84"/>
    <mergeCell ref="BG83:BG84"/>
    <mergeCell ref="BH83:BH84"/>
    <mergeCell ref="BI83:BI84"/>
    <mergeCell ref="BJ83:BJ84"/>
    <mergeCell ref="CI83:CI84"/>
    <mergeCell ref="CJ83:CJ84"/>
    <mergeCell ref="CK83:CK84"/>
    <mergeCell ref="CL83:CL84"/>
    <mergeCell ref="CM83:CM84"/>
    <mergeCell ref="CN83:CN84"/>
    <mergeCell ref="CO83:CO84"/>
    <mergeCell ref="CP83:CP84"/>
    <mergeCell ref="CQ83:CQ84"/>
    <mergeCell ref="CR83:CR84"/>
    <mergeCell ref="CS83:CS84"/>
    <mergeCell ref="CT83:CT84"/>
    <mergeCell ref="CU83:CU84"/>
    <mergeCell ref="CV83:CV84"/>
    <mergeCell ref="CW83:CW84"/>
    <mergeCell ref="CX83:CX84"/>
    <mergeCell ref="CY83:CY84"/>
    <mergeCell ref="CZ83:CZ84"/>
    <mergeCell ref="DA83:DA84"/>
    <mergeCell ref="DB83:DB84"/>
    <mergeCell ref="DC83:DC84"/>
    <mergeCell ref="DD83:DD84"/>
    <mergeCell ref="DE83:DE84"/>
    <mergeCell ref="DF83:DF84"/>
    <mergeCell ref="DG83:DG84"/>
    <mergeCell ref="DH83:DH84"/>
    <mergeCell ref="DI83:DI84"/>
    <mergeCell ref="DJ83:DJ84"/>
    <mergeCell ref="DK83:DK84"/>
    <mergeCell ref="DL83:DL84"/>
    <mergeCell ref="DM83:DM84"/>
    <mergeCell ref="DN83:DN84"/>
    <mergeCell ref="DO83:DO84"/>
    <mergeCell ref="DP83:DP84"/>
    <mergeCell ref="DQ83:DQ84"/>
    <mergeCell ref="DR83:DR84"/>
    <mergeCell ref="DS83:DS84"/>
    <mergeCell ref="DT83:DT84"/>
    <mergeCell ref="DU83:DU84"/>
    <mergeCell ref="DV83:DV84"/>
    <mergeCell ref="DW83:DW84"/>
    <mergeCell ref="DX83:DX84"/>
    <mergeCell ref="DY83:DY84"/>
    <mergeCell ref="DZ83:DZ84"/>
    <mergeCell ref="EA83:EA84"/>
    <mergeCell ref="EB83:EB84"/>
    <mergeCell ref="EC83:EC84"/>
    <mergeCell ref="ED83:ED84"/>
    <mergeCell ref="EE83:EE84"/>
    <mergeCell ref="EF83:EF84"/>
    <mergeCell ref="EG83:EG84"/>
    <mergeCell ref="EH83:EH84"/>
    <mergeCell ref="EI83:EI84"/>
    <mergeCell ref="EJ83:EJ84"/>
    <mergeCell ref="EK83:EK84"/>
    <mergeCell ref="EL83:EL84"/>
    <mergeCell ref="EM83:EM84"/>
    <mergeCell ref="EN83:EN84"/>
    <mergeCell ref="EO83:EO84"/>
    <mergeCell ref="EP83:EP84"/>
    <mergeCell ref="EQ83:EQ84"/>
    <mergeCell ref="ER83:ER84"/>
    <mergeCell ref="ES83:ES84"/>
    <mergeCell ref="ET83:ET84"/>
    <mergeCell ref="EU83:EU84"/>
    <mergeCell ref="EV83:EV84"/>
    <mergeCell ref="EW83:EW84"/>
    <mergeCell ref="EX83:EX84"/>
    <mergeCell ref="EY83:EY84"/>
    <mergeCell ref="EZ83:EZ84"/>
    <mergeCell ref="B85:B86"/>
    <mergeCell ref="C85:D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P85:P86"/>
    <mergeCell ref="Q85:Q86"/>
    <mergeCell ref="R85:R86"/>
    <mergeCell ref="S85:S86"/>
    <mergeCell ref="T85:T86"/>
    <mergeCell ref="U85:U86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AE85:AG86"/>
    <mergeCell ref="AH85:AI86"/>
    <mergeCell ref="AN85:AN86"/>
    <mergeCell ref="AO85:AO86"/>
    <mergeCell ref="AP85:AP86"/>
    <mergeCell ref="AS85:AS86"/>
    <mergeCell ref="AT85:AT86"/>
    <mergeCell ref="AU85:AU86"/>
    <mergeCell ref="AV85:AV86"/>
    <mergeCell ref="AW85:AW86"/>
    <mergeCell ref="AX85:AX86"/>
    <mergeCell ref="AY85:AY86"/>
    <mergeCell ref="AZ85:AZ86"/>
    <mergeCell ref="BA85:BA86"/>
    <mergeCell ref="BB85:BB86"/>
    <mergeCell ref="BC85:BC86"/>
    <mergeCell ref="BD85:BD86"/>
    <mergeCell ref="BE85:BE86"/>
    <mergeCell ref="BF85:BF86"/>
    <mergeCell ref="BG85:BG86"/>
    <mergeCell ref="BH85:BH86"/>
    <mergeCell ref="BI85:BI86"/>
    <mergeCell ref="BJ85:BJ86"/>
    <mergeCell ref="CI85:CI86"/>
    <mergeCell ref="CJ85:CJ86"/>
    <mergeCell ref="CK85:CK86"/>
    <mergeCell ref="CL85:CL86"/>
    <mergeCell ref="CM85:CM86"/>
    <mergeCell ref="CN85:CN86"/>
    <mergeCell ref="CO85:CO86"/>
    <mergeCell ref="CP85:CP86"/>
    <mergeCell ref="CQ85:CQ86"/>
    <mergeCell ref="CR85:CR86"/>
    <mergeCell ref="CS85:CS86"/>
    <mergeCell ref="CT85:CT86"/>
    <mergeCell ref="CU85:CU86"/>
    <mergeCell ref="CV85:CV86"/>
    <mergeCell ref="CW85:CW86"/>
    <mergeCell ref="CX85:CX86"/>
    <mergeCell ref="CY85:CY86"/>
    <mergeCell ref="CZ85:CZ86"/>
    <mergeCell ref="DA85:DA86"/>
    <mergeCell ref="DB85:DB86"/>
    <mergeCell ref="DC85:DC86"/>
    <mergeCell ref="DD85:DD86"/>
    <mergeCell ref="DE85:DE86"/>
    <mergeCell ref="DF85:DF86"/>
    <mergeCell ref="DG85:DG86"/>
    <mergeCell ref="DH85:DH86"/>
    <mergeCell ref="DI85:DI86"/>
    <mergeCell ref="DJ85:DJ86"/>
    <mergeCell ref="DK85:DK86"/>
    <mergeCell ref="DL85:DL86"/>
    <mergeCell ref="DM85:DM86"/>
    <mergeCell ref="DN85:DN86"/>
    <mergeCell ref="DO85:DO86"/>
    <mergeCell ref="DP85:DP86"/>
    <mergeCell ref="DQ85:DQ86"/>
    <mergeCell ref="DR85:DR86"/>
    <mergeCell ref="DS85:DS86"/>
    <mergeCell ref="DT85:DT86"/>
    <mergeCell ref="DU85:DU86"/>
    <mergeCell ref="DV85:DV86"/>
    <mergeCell ref="DW85:DW86"/>
    <mergeCell ref="DX85:DX86"/>
    <mergeCell ref="DY85:DY86"/>
    <mergeCell ref="DZ85:DZ86"/>
    <mergeCell ref="EA85:EA86"/>
    <mergeCell ref="EB85:EB86"/>
    <mergeCell ref="EC85:EC86"/>
    <mergeCell ref="ED85:ED86"/>
    <mergeCell ref="EE85:EE86"/>
    <mergeCell ref="EF85:EF86"/>
    <mergeCell ref="EG85:EG86"/>
    <mergeCell ref="EH85:EH86"/>
    <mergeCell ref="EI85:EI86"/>
    <mergeCell ref="EJ85:EJ86"/>
    <mergeCell ref="EK85:EK86"/>
    <mergeCell ref="EL85:EL86"/>
    <mergeCell ref="EM85:EM86"/>
    <mergeCell ref="EV85:EV86"/>
    <mergeCell ref="EW85:EW86"/>
    <mergeCell ref="EX85:EX86"/>
    <mergeCell ref="EY85:EY86"/>
    <mergeCell ref="EN85:EN86"/>
    <mergeCell ref="EO85:EO86"/>
    <mergeCell ref="EP85:EP86"/>
    <mergeCell ref="EQ85:EQ86"/>
    <mergeCell ref="ER85:ER86"/>
    <mergeCell ref="ES85:ES86"/>
    <mergeCell ref="EZ85:EZ86"/>
    <mergeCell ref="C88:G88"/>
    <mergeCell ref="I88:K88"/>
    <mergeCell ref="S88:Z88"/>
    <mergeCell ref="AA88:AB88"/>
    <mergeCell ref="AC88:AD88"/>
    <mergeCell ref="AE88:AG88"/>
    <mergeCell ref="AH88:AI88"/>
    <mergeCell ref="ET85:ET86"/>
    <mergeCell ref="EU85:EU86"/>
    <mergeCell ref="AC89:AD90"/>
    <mergeCell ref="AE89:AG90"/>
    <mergeCell ref="C89:C90"/>
    <mergeCell ref="D89:D90"/>
    <mergeCell ref="E89:E90"/>
    <mergeCell ref="F89:F90"/>
    <mergeCell ref="G89:G90"/>
    <mergeCell ref="I89:K90"/>
    <mergeCell ref="AH89:AI90"/>
    <mergeCell ref="I91:K91"/>
    <mergeCell ref="S91:V91"/>
    <mergeCell ref="S92:V92"/>
    <mergeCell ref="AE92:AG92"/>
    <mergeCell ref="AH92:AI92"/>
    <mergeCell ref="S89:V90"/>
    <mergeCell ref="W89:Y89"/>
    <mergeCell ref="Z89:Z90"/>
    <mergeCell ref="AA89:AB90"/>
    <mergeCell ref="AV100:AX100"/>
    <mergeCell ref="AV101:AX101"/>
    <mergeCell ref="AV102:AX102"/>
    <mergeCell ref="AV103:AX103"/>
    <mergeCell ref="S93:V93"/>
    <mergeCell ref="AE93:AG93"/>
    <mergeCell ref="AH93:AI93"/>
    <mergeCell ref="AV95:AX95"/>
    <mergeCell ref="AV96:AX96"/>
    <mergeCell ref="AV97:AX97"/>
    <mergeCell ref="AV98:AX98"/>
    <mergeCell ref="AV110:AX110"/>
    <mergeCell ref="AV111:AX111"/>
    <mergeCell ref="AV104:AX104"/>
    <mergeCell ref="AV105:AX105"/>
    <mergeCell ref="AV106:AX106"/>
    <mergeCell ref="AV107:AX107"/>
    <mergeCell ref="AV108:AX108"/>
    <mergeCell ref="AV109:AX109"/>
    <mergeCell ref="AV99:AX99"/>
  </mergeCells>
  <printOptions/>
  <pageMargins left="0.7" right="0.7" top="0.75" bottom="0.75" header="0.3" footer="0.3"/>
  <pageSetup horizontalDpi="600" verticalDpi="600" orientation="portrait" paperSize="9" scale="68" r:id="rId5"/>
  <drawing r:id="rId4"/>
  <legacyDrawing r:id="rId3"/>
  <oleObjects>
    <oleObject progId="MSPhotoEd.3" shapeId="158197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世田谷区役所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Uchiyama107</cp:lastModifiedBy>
  <cp:lastPrinted>2021-03-03T07:57:00Z</cp:lastPrinted>
  <dcterms:created xsi:type="dcterms:W3CDTF">2006-10-13T09:10:35Z</dcterms:created>
  <dcterms:modified xsi:type="dcterms:W3CDTF">2021-03-05T01:12:05Z</dcterms:modified>
  <cp:category/>
  <cp:version/>
  <cp:contentType/>
  <cp:contentStatus/>
</cp:coreProperties>
</file>